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160" windowHeight="9615" tabRatio="915" activeTab="0"/>
  </bookViews>
  <sheets>
    <sheet name="Facility Pop" sheetId="7" r:id="rId1"/>
    <sheet name="Inmate Meal %" sheetId="3" r:id="rId2"/>
    <sheet name="Satellite Meals" sheetId="5" r:id="rId3"/>
    <sheet name="Inmate Meals " sheetId="8" r:id="rId4"/>
    <sheet name="Work Detail Meals" sheetId="10" r:id="rId5"/>
    <sheet name="Meal Supplement Bags" sheetId="9" r:id="rId6"/>
    <sheet name="Ramadan-Fast-Passover Participa" sheetId="11" r:id="rId7"/>
    <sheet name="Religious Diets" sheetId="12" r:id="rId8"/>
  </sheets>
  <definedNames>
    <definedName name="AGENCY" localSheetId="3">#REF!</definedName>
    <definedName name="AGENCY" localSheetId="5">#REF!</definedName>
    <definedName name="AGENCY" localSheetId="7">#REF!</definedName>
    <definedName name="AGENCY">#REF!</definedName>
    <definedName name="Appropriation" localSheetId="3">#REF!</definedName>
    <definedName name="Appropriation" localSheetId="5">#REF!</definedName>
    <definedName name="Appropriation" localSheetId="7">#REF!</definedName>
    <definedName name="Appropriation">#REF!</definedName>
    <definedName name="BASE" localSheetId="7">#REF!</definedName>
    <definedName name="BASE">#REF!</definedName>
    <definedName name="Fund" localSheetId="7">#REF!</definedName>
    <definedName name="Fund">#REF!</definedName>
    <definedName name="Institution_1" localSheetId="7">#REF!</definedName>
    <definedName name="Institution_1">#REF!</definedName>
    <definedName name="Institution_10" localSheetId="7">#REF!</definedName>
    <definedName name="Institution_10">#REF!</definedName>
    <definedName name="Institution_11" localSheetId="7">#REF!</definedName>
    <definedName name="Institution_11">#REF!</definedName>
    <definedName name="Institution_12" localSheetId="7">#REF!</definedName>
    <definedName name="Institution_12">#REF!</definedName>
    <definedName name="Institution_13" localSheetId="7">#REF!</definedName>
    <definedName name="Institution_13">#REF!</definedName>
    <definedName name="Institution_14" localSheetId="7">#REF!</definedName>
    <definedName name="Institution_14">#REF!</definedName>
    <definedName name="Institution_15" localSheetId="7">#REF!</definedName>
    <definedName name="Institution_15">#REF!</definedName>
    <definedName name="Institution_16" localSheetId="7">#REF!</definedName>
    <definedName name="Institution_16">#REF!</definedName>
    <definedName name="Institution_17" localSheetId="7">#REF!</definedName>
    <definedName name="Institution_17">#REF!</definedName>
    <definedName name="Institution_18" localSheetId="7">#REF!</definedName>
    <definedName name="Institution_18">#REF!</definedName>
    <definedName name="Institution_19" localSheetId="7">#REF!</definedName>
    <definedName name="Institution_19">#REF!</definedName>
    <definedName name="Institution_2" localSheetId="7">#REF!</definedName>
    <definedName name="Institution_2">#REF!</definedName>
    <definedName name="Institution_20" localSheetId="7">#REF!</definedName>
    <definedName name="Institution_20">#REF!</definedName>
    <definedName name="Institution_21" localSheetId="7">#REF!</definedName>
    <definedName name="Institution_21">#REF!</definedName>
    <definedName name="Institution_22" localSheetId="7">#REF!</definedName>
    <definedName name="Institution_22">#REF!</definedName>
    <definedName name="Institution_23" localSheetId="7">#REF!</definedName>
    <definedName name="Institution_23">#REF!</definedName>
    <definedName name="Institution_24" localSheetId="7">#REF!</definedName>
    <definedName name="Institution_24">#REF!</definedName>
    <definedName name="Institution_25" localSheetId="7">#REF!</definedName>
    <definedName name="Institution_25">#REF!</definedName>
    <definedName name="Institution_26" localSheetId="7">#REF!</definedName>
    <definedName name="Institution_26">#REF!</definedName>
    <definedName name="Institution_27" localSheetId="7">#REF!</definedName>
    <definedName name="Institution_27">#REF!</definedName>
    <definedName name="Institution_28" localSheetId="7">#REF!</definedName>
    <definedName name="Institution_28">#REF!</definedName>
    <definedName name="Institution_29" localSheetId="7">#REF!</definedName>
    <definedName name="Institution_29">#REF!</definedName>
    <definedName name="Institution_3" localSheetId="7">#REF!</definedName>
    <definedName name="Institution_3">#REF!</definedName>
    <definedName name="Institution_30" localSheetId="7">#REF!</definedName>
    <definedName name="Institution_30">#REF!</definedName>
    <definedName name="Institution_4" localSheetId="7">#REF!</definedName>
    <definedName name="Institution_4">#REF!</definedName>
    <definedName name="Institution_5" localSheetId="7">#REF!</definedName>
    <definedName name="Institution_5">#REF!</definedName>
    <definedName name="Institution_6" localSheetId="7">#REF!</definedName>
    <definedName name="Institution_6">#REF!</definedName>
    <definedName name="Institution_7" localSheetId="7">#REF!</definedName>
    <definedName name="Institution_7">#REF!</definedName>
    <definedName name="Institution_8" localSheetId="7">#REF!</definedName>
    <definedName name="Institution_8">#REF!</definedName>
    <definedName name="Institution_9" localSheetId="7">#REF!</definedName>
    <definedName name="Institution_9">#REF!</definedName>
    <definedName name="_xlnm.Print_Area" localSheetId="0">'Facility Pop'!$A$1:$H$40</definedName>
    <definedName name="_xlnm.Print_Area" localSheetId="1">'Inmate Meal %'!$A$1:$I$36</definedName>
    <definedName name="_xlnm.Print_Area" localSheetId="3">'Inmate Meals '!$A$1:$H$116</definedName>
    <definedName name="_xlnm.Print_Area" localSheetId="5">'Meal Supplement Bags'!$A$1:$E$36</definedName>
    <definedName name="_xlnm.Print_Area" localSheetId="6">'Ramadan-Fast-Passover Participa'!$A$1:$E$34</definedName>
    <definedName name="_xlnm.Print_Area" localSheetId="7">'Religious Diets'!$A$1:$B$8</definedName>
    <definedName name="_xlnm.Print_Area" localSheetId="2">'Satellite Meals'!$A$1:$C$35</definedName>
    <definedName name="_xlnm.Print_Area" localSheetId="4">'Work Detail Meals'!$A$1:$B$38</definedName>
    <definedName name="_xlnm.Print_Titles" localSheetId="0">'Facility Pop'!$1:$9</definedName>
    <definedName name="_xlnm.Print_Titles" localSheetId="2">'Satellite Meals'!$1:$4</definedName>
    <definedName name="_xlnm.Print_Titles" localSheetId="3">'Inmate Meals '!$1:$3</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<sst xmlns="http://schemas.openxmlformats.org/spreadsheetml/2006/main" count="536" uniqueCount="112">
  <si>
    <t>Albion</t>
  </si>
  <si>
    <t>Cambridge Springs</t>
  </si>
  <si>
    <t>Camp Hill</t>
  </si>
  <si>
    <t>Chester</t>
  </si>
  <si>
    <t>Coal Township</t>
  </si>
  <si>
    <t>Dallas</t>
  </si>
  <si>
    <t>Frackville</t>
  </si>
  <si>
    <t>Graterford</t>
  </si>
  <si>
    <t>Greene</t>
  </si>
  <si>
    <t>Houtzdale</t>
  </si>
  <si>
    <t>Huntingdon</t>
  </si>
  <si>
    <t>Laurel Highlands</t>
  </si>
  <si>
    <t>Mahanoy</t>
  </si>
  <si>
    <t>Mercer</t>
  </si>
  <si>
    <t>Muncy</t>
  </si>
  <si>
    <t>Pine Grove</t>
  </si>
  <si>
    <t>Pittsburgh</t>
  </si>
  <si>
    <t>Quehanna Boot Camp</t>
  </si>
  <si>
    <t>Retreat</t>
  </si>
  <si>
    <t>Rockview</t>
  </si>
  <si>
    <t>Smithfield</t>
  </si>
  <si>
    <t>Somerset</t>
  </si>
  <si>
    <t>Waymart</t>
  </si>
  <si>
    <t>Fayette</t>
  </si>
  <si>
    <t>Forest</t>
  </si>
  <si>
    <t>Benner</t>
  </si>
  <si>
    <t>Facility</t>
  </si>
  <si>
    <t>meals served</t>
  </si>
  <si>
    <t>transport bags</t>
  </si>
  <si>
    <t>supplemental meals</t>
  </si>
  <si>
    <t>December</t>
  </si>
  <si>
    <t>October</t>
  </si>
  <si>
    <t>November</t>
  </si>
  <si>
    <t>July</t>
  </si>
  <si>
    <t>August</t>
  </si>
  <si>
    <t>September</t>
  </si>
  <si>
    <t>1,58</t>
  </si>
  <si>
    <t>Institutions</t>
  </si>
  <si>
    <t xml:space="preserve">General </t>
  </si>
  <si>
    <t xml:space="preserve">Standard Diets </t>
  </si>
  <si>
    <t>Non-Standard Diets</t>
  </si>
  <si>
    <t>Religious
Diets</t>
  </si>
  <si>
    <t>Population
'June 2015</t>
  </si>
  <si>
    <t>Population
Percentage 
2015</t>
  </si>
  <si>
    <t>Phoenix</t>
  </si>
  <si>
    <t>replacing GRATERFORD</t>
  </si>
  <si>
    <t>Quehanna</t>
  </si>
  <si>
    <t>Totals</t>
  </si>
  <si>
    <t>AVERAGE</t>
  </si>
  <si>
    <t>Non-Standard Diets- Gluten</t>
  </si>
  <si>
    <t>.995%</t>
  </si>
  <si>
    <t>.182%</t>
  </si>
  <si>
    <t>.098%</t>
  </si>
  <si>
    <t>1.1814%</t>
  </si>
  <si>
    <t>.231%</t>
  </si>
  <si>
    <t>.533%</t>
  </si>
  <si>
    <t>Non-Standard Allergy Diets</t>
  </si>
  <si>
    <r>
      <rPr>
        <sz val="16"/>
        <rFont val="Arial"/>
        <family val="2"/>
      </rPr>
      <t>*</t>
    </r>
    <r>
      <rPr>
        <b/>
        <sz val="11"/>
        <rFont val="Arial"/>
        <family val="2"/>
      </rPr>
      <t>Behavior Modified</t>
    </r>
    <r>
      <rPr>
        <sz val="11"/>
        <rFont val="Arial"/>
        <family val="2"/>
      </rPr>
      <t xml:space="preserve"> meal percentages are included in the</t>
    </r>
    <r>
      <rPr>
        <b/>
        <sz val="11"/>
        <rFont val="Arial"/>
        <family val="2"/>
      </rPr>
      <t xml:space="preserve"> Regular Master Menu</t>
    </r>
    <r>
      <rPr>
        <sz val="11"/>
        <rFont val="Arial"/>
        <family val="2"/>
      </rPr>
      <t xml:space="preserve"> Percentage.</t>
    </r>
  </si>
  <si>
    <r>
      <rPr>
        <b/>
        <sz val="16"/>
        <rFont val="Arial"/>
        <family val="2"/>
      </rPr>
      <t>*</t>
    </r>
    <r>
      <rPr>
        <b/>
        <sz val="11"/>
        <rFont val="Arial"/>
        <family val="2"/>
      </rPr>
      <t>Regular Master Menu</t>
    </r>
  </si>
  <si>
    <r>
      <rPr>
        <b/>
        <sz val="16"/>
        <rFont val="Arial"/>
        <family val="2"/>
      </rPr>
      <t>*</t>
    </r>
    <r>
      <rPr>
        <b/>
        <sz val="11"/>
        <rFont val="Arial"/>
        <family val="2"/>
      </rPr>
      <t>Behavior Modified</t>
    </r>
  </si>
  <si>
    <r>
      <t>Greene</t>
    </r>
    <r>
      <rPr>
        <b/>
        <sz val="12"/>
        <rFont val="Verdana"/>
        <family val="2"/>
      </rPr>
      <t xml:space="preserve"> </t>
    </r>
    <r>
      <rPr>
        <b/>
        <sz val="11"/>
        <rFont val="Verdana"/>
        <family val="2"/>
      </rPr>
      <t>(includes Progress CCC)</t>
    </r>
  </si>
  <si>
    <r>
      <rPr>
        <b/>
        <sz val="12"/>
        <rFont val="Verdana"/>
        <family val="2"/>
      </rPr>
      <t>SATELLITE  MEALS</t>
    </r>
    <r>
      <rPr>
        <b/>
        <sz val="11"/>
        <rFont val="Verdana"/>
        <family val="2"/>
      </rPr>
      <t xml:space="preserve">  Monthly Average</t>
    </r>
  </si>
  <si>
    <r>
      <rPr>
        <b/>
        <sz val="12"/>
        <rFont val="Verdana"/>
        <family val="2"/>
      </rPr>
      <t>MISCELLANEOUS MEALS</t>
    </r>
    <r>
      <rPr>
        <b/>
        <sz val="11"/>
        <rFont val="Verdana"/>
        <family val="2"/>
      </rPr>
      <t xml:space="preserve"> Monthly Average</t>
    </r>
  </si>
  <si>
    <r>
      <t xml:space="preserve">Quehanna </t>
    </r>
    <r>
      <rPr>
        <b/>
        <sz val="11"/>
        <rFont val="Verdana"/>
        <family val="2"/>
      </rPr>
      <t>Boot Camp</t>
    </r>
  </si>
  <si>
    <t>Institution</t>
  </si>
  <si>
    <r>
      <t xml:space="preserve">TOTALS  =  </t>
    </r>
    <r>
      <rPr>
        <b/>
        <sz val="14"/>
        <rFont val="Arial"/>
        <family val="2"/>
      </rPr>
      <t>1,866</t>
    </r>
  </si>
  <si>
    <t>INMATES</t>
  </si>
  <si>
    <t>STAFF</t>
  </si>
  <si>
    <t>TOTAL</t>
  </si>
  <si>
    <t>Population
'June 2014</t>
  </si>
  <si>
    <t>Projected Population 'June 2016</t>
  </si>
  <si>
    <t>Projected Population
'June 2017</t>
  </si>
  <si>
    <t>Projected Population
'June 2018</t>
  </si>
  <si>
    <r>
      <t xml:space="preserve">Coal Township </t>
    </r>
    <r>
      <rPr>
        <b/>
        <sz val="14"/>
        <rFont val="Arial"/>
        <family val="2"/>
      </rPr>
      <t>*</t>
    </r>
  </si>
  <si>
    <r>
      <t xml:space="preserve">Greene </t>
    </r>
    <r>
      <rPr>
        <b/>
        <sz val="14"/>
        <rFont val="Arial"/>
        <family val="2"/>
      </rPr>
      <t>*</t>
    </r>
  </si>
  <si>
    <r>
      <t xml:space="preserve">Huntingdon </t>
    </r>
    <r>
      <rPr>
        <b/>
        <sz val="14"/>
        <rFont val="Arial"/>
        <family val="2"/>
      </rPr>
      <t>*</t>
    </r>
  </si>
  <si>
    <t>Huntingdon *</t>
  </si>
  <si>
    <r>
      <t>Muncy</t>
    </r>
    <r>
      <rPr>
        <b/>
        <sz val="14"/>
        <rFont val="Arial"/>
        <family val="2"/>
      </rPr>
      <t xml:space="preserve"> *</t>
    </r>
  </si>
  <si>
    <t>* Facility increased number of satellite meals - started to feed county prison inmates and staff, January 2016.</t>
  </si>
  <si>
    <t>*Progress</t>
  </si>
  <si>
    <t>APPENDIX H</t>
  </si>
  <si>
    <t>APPENDIX H
INMATE AND STAFF POPULATION</t>
  </si>
  <si>
    <r>
      <t xml:space="preserve">* </t>
    </r>
    <r>
      <rPr>
        <sz val="12"/>
        <rFont val="Arial"/>
        <family val="2"/>
      </rPr>
      <t>Facilities indicated with an asterisk are feeding additional population  i.e. county inmates and staff or Community Corrections inmates.</t>
    </r>
  </si>
  <si>
    <t>Note: Averages are  based on  6 months of data, July 15, 2015 thru December 15, 2015.</t>
  </si>
  <si>
    <t xml:space="preserve"> Note: Averages are  based on  6 months of data, July 15, 2015 thru December 15, 2015.</t>
  </si>
  <si>
    <t xml:space="preserve">Phoenix </t>
  </si>
  <si>
    <r>
      <rPr>
        <b/>
        <sz val="12"/>
        <rFont val="Verdana"/>
        <family val="2"/>
      </rPr>
      <t>*</t>
    </r>
    <r>
      <rPr>
        <sz val="12"/>
        <rFont val="Verdana"/>
        <family val="2"/>
      </rPr>
      <t xml:space="preserve"> Progress represents Community Corretions Center (CCC) located at Greene.</t>
    </r>
  </si>
  <si>
    <t>Estimate of Basic Bags per Day</t>
  </si>
  <si>
    <t>Estimate of Enhanced Bags per Day</t>
  </si>
  <si>
    <t>Estimate of 500 Calorie Bags per Day</t>
  </si>
  <si>
    <t>Estimate of Specialized Bags per Day</t>
  </si>
  <si>
    <t>Notes:   a.) Averages are based on 6 months of data, July 1, 2015 thru December 15, 2015.
               b.) Basic Dental Bags are accounted for in the Basic Bag column.
               c.) Specialized Bags column includes the Juvenile, Pregnancy, Renal Dialyis and Non-Dialysis, and 
                    Gluten-Free Bags.</t>
  </si>
  <si>
    <t xml:space="preserve">TOTALS = </t>
  </si>
  <si>
    <t>APPENDIX H
Pennsylvania Department of Corrections Estimated Average Meal 
Supplement Bags Ordered Listed By Facility</t>
  </si>
  <si>
    <t>Ramadan</t>
  </si>
  <si>
    <t>December Fast</t>
  </si>
  <si>
    <t>Passover</t>
  </si>
  <si>
    <t>Benner Twp</t>
  </si>
  <si>
    <t>Training Academy</t>
  </si>
  <si>
    <t>     TOTAL:</t>
  </si>
  <si>
    <t>Appendix H
Estimate Average Number Of Inmate Participants
for Ramadan, December Fast, and Passover by Facility</t>
  </si>
  <si>
    <t>Note: Information based on 2015 data.</t>
  </si>
  <si>
    <t>Appendix H
Inmate Meal Percent</t>
  </si>
  <si>
    <t>APPENDIX H
Satellite Meals</t>
  </si>
  <si>
    <t>No Animal Products</t>
  </si>
  <si>
    <t>Kosher Bag Meal</t>
  </si>
  <si>
    <t xml:space="preserve">Appendix H
Number Of Inmates Approved for a Religious Diet </t>
  </si>
  <si>
    <t>Note: As of May 2016.</t>
  </si>
  <si>
    <t>APPENDIX H
Pennsylvania Department of Corrections 
Estimated Average Work Detail Meals Listed By Facility</t>
  </si>
  <si>
    <t>Notes:   a.)  Averages = Averages are  based on 6 months 
                      of data, July 15, 2015 thru December 15, 2015.
               b.)  Work Detail Meals = Provided as the lunch
                      meal for offenders and staff on the work 
                      crew Monday - Friday (counted in the facility
                      meals served figures).  
               c.)  Work crews = May not be called out to work
                      every day and therefore will eat regular
                      master menu lunch meal.</t>
  </si>
  <si>
    <t>Average Work Detail Meals Per Day (Weekdays Only)</t>
  </si>
  <si>
    <t>Revised 6.16.2016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</si>
</sst>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
    <numFmt numFmtId="166" formatCode="0.000%"/>
  </numFmts>
  <fonts count="31">
    <font>
      <sz val="11"/>
      <color theme="1"/>
      <name val="Calibri"/>
      <family val="2"/>
      <scheme val="minor"/>
    </font>
    <font>
      <sz val="10"/>
      <name val="Arial"/>
      <family val="2"/>
    </font>
    <font>
      <sz val="11"/>
      <color theme="1"/>
      <name val="Arial"/>
      <family val="2"/>
    </font>
    <font>
      <sz val="18"/>
      <name val="Verdana"/>
      <family val="2"/>
    </font>
    <font>
      <sz val="18"/>
      <color theme="1"/>
      <name val="Calibri"/>
      <family val="2"/>
      <scheme val="minor"/>
    </font>
    <font>
      <sz val="12"/>
      <name val="Verdana"/>
      <family val="2"/>
    </font>
    <font>
      <sz val="12"/>
      <color theme="1"/>
      <name val="Verdana"/>
      <family val="2"/>
    </font>
    <font>
      <b/>
      <sz val="12"/>
      <color theme="1"/>
      <name val="Verdana"/>
      <family val="2"/>
    </font>
    <font>
      <b/>
      <sz val="12"/>
      <name val="Verdana"/>
      <family val="2"/>
    </font>
    <font>
      <sz val="11"/>
      <color rgb="FFFF0000"/>
      <name val="Calibri"/>
      <family val="2"/>
      <scheme val="minor"/>
    </font>
    <font>
      <b/>
      <sz val="11"/>
      <name val="Arial"/>
      <family val="2"/>
    </font>
    <font>
      <b/>
      <sz val="16"/>
      <name val="Arial"/>
      <family val="2"/>
    </font>
    <font>
      <sz val="11"/>
      <name val="Arial"/>
      <family val="2"/>
    </font>
    <font>
      <sz val="16"/>
      <name val="Arial"/>
      <family val="2"/>
    </font>
    <font>
      <b/>
      <sz val="11"/>
      <name val="Verdana"/>
      <family val="2"/>
    </font>
    <font>
      <b/>
      <sz val="14"/>
      <name val="Arial"/>
      <family val="2"/>
    </font>
    <font>
      <b/>
      <sz val="12"/>
      <name val="Arial"/>
      <family val="2"/>
    </font>
    <font>
      <sz val="10"/>
      <name val="Courier"/>
      <family val="3"/>
    </font>
    <font>
      <sz val="12"/>
      <name val="Arial"/>
      <family val="2"/>
    </font>
    <font>
      <sz val="14"/>
      <name val="Arial"/>
      <family val="2"/>
    </font>
    <font>
      <sz val="11"/>
      <color theme="1"/>
      <name val="Verdanna"/>
      <family val="2"/>
    </font>
    <font>
      <b/>
      <sz val="11"/>
      <color theme="1"/>
      <name val="Calibri"/>
      <family val="2"/>
      <scheme val="minor"/>
    </font>
    <font>
      <b/>
      <sz val="12"/>
      <color theme="1"/>
      <name val="Calibri"/>
      <family val="2"/>
      <scheme val="minor"/>
    </font>
    <font>
      <b/>
      <sz val="11"/>
      <color theme="1"/>
      <name val="Verdana"/>
      <family val="2"/>
    </font>
    <font>
      <b/>
      <sz val="11"/>
      <name val="Calibri"/>
      <family val="2"/>
      <scheme val="minor"/>
    </font>
    <font>
      <b/>
      <sz val="11"/>
      <color theme="1"/>
      <name val="Arial"/>
      <family val="2"/>
    </font>
    <font>
      <b/>
      <sz val="12"/>
      <color rgb="FF000000"/>
      <name val="Verdana"/>
      <family val="2"/>
    </font>
    <font>
      <sz val="11"/>
      <color rgb="FF000000"/>
      <name val="Verdana"/>
      <family val="2"/>
    </font>
    <font>
      <b/>
      <sz val="11"/>
      <color rgb="FF000000"/>
      <name val="Verdana"/>
      <family val="2"/>
    </font>
    <font>
      <b/>
      <sz val="12"/>
      <color theme="1"/>
      <name val="Arial"/>
      <family val="2"/>
    </font>
    <font>
      <b/>
      <sz val="14"/>
      <color theme="1"/>
      <name val="Calibri"/>
      <family val="2"/>
      <scheme val="minor"/>
    </font>
  </fonts>
  <fills count="13">
    <fill>
      <patternFill/>
    </fill>
    <fill>
      <patternFill patternType="gray125"/>
    </fill>
    <fill>
      <patternFill patternType="solid">
        <fgColor rgb="FFFFFF99"/>
        <bgColor indexed="64"/>
      </patternFill>
    </fill>
    <fill>
      <patternFill patternType="solid">
        <fgColor theme="0" tint="-0.1499900072813034"/>
        <bgColor indexed="64"/>
      </patternFill>
    </fill>
    <fill>
      <patternFill patternType="solid">
        <fgColor indexed="42"/>
        <bgColor indexed="64"/>
      </patternFill>
    </fill>
    <fill>
      <patternFill patternType="solid">
        <fgColor theme="5" tint="0.7999799847602844"/>
        <bgColor indexed="64"/>
      </patternFill>
    </fill>
    <fill>
      <patternFill patternType="solid">
        <fgColor rgb="FFFFFF00"/>
        <bgColor indexed="64"/>
      </patternFill>
    </fill>
    <fill>
      <patternFill patternType="solid">
        <fgColor theme="9" tint="0.7999799847602844"/>
        <bgColor indexed="64"/>
      </patternFill>
    </fill>
    <fill>
      <patternFill patternType="solid">
        <fgColor theme="0" tint="-0.149959996342659"/>
        <bgColor indexed="64"/>
      </patternFill>
    </fill>
    <fill>
      <patternFill patternType="solid">
        <fgColor theme="7" tint="0.5999900102615356"/>
        <bgColor indexed="64"/>
      </patternFill>
    </fill>
    <fill>
      <patternFill patternType="solid">
        <fgColor rgb="FFD9D9D9"/>
        <bgColor indexed="64"/>
      </patternFill>
    </fill>
    <fill>
      <patternFill patternType="solid">
        <fgColor theme="7" tint="0.39998000860214233"/>
        <bgColor indexed="64"/>
      </patternFill>
    </fill>
    <fill>
      <patternFill patternType="solid">
        <fgColor theme="9" tint="0.5999900102615356"/>
        <bgColor indexed="64"/>
      </patternFill>
    </fill>
  </fills>
  <borders count="87">
    <border>
      <left/>
      <right/>
      <top/>
      <bottom/>
      <diagonal/>
    </border>
    <border>
      <left style="medium"/>
      <right style="medium"/>
      <top style="medium"/>
      <bottom style="medium"/>
    </border>
    <border>
      <left/>
      <right style="medium"/>
      <top style="medium"/>
      <bottom style="medium"/>
    </border>
    <border>
      <left style="medium"/>
      <right style="medium"/>
      <top style="medium"/>
      <bottom/>
    </border>
    <border>
      <left/>
      <right style="thin"/>
      <top style="medium"/>
      <bottom/>
    </border>
    <border>
      <left style="thin"/>
      <right style="thin"/>
      <top style="medium"/>
      <bottom/>
    </border>
    <border>
      <left style="thin"/>
      <right style="double"/>
      <top style="medium"/>
      <bottom/>
    </border>
    <border>
      <left/>
      <right style="medium"/>
      <top style="medium"/>
      <bottom/>
    </border>
    <border>
      <left style="medium"/>
      <right/>
      <top style="thin">
        <color theme="0" tint="-0.3499799966812134"/>
      </top>
      <bottom style="thin">
        <color theme="0" tint="-0.3499799966812134"/>
      </bottom>
    </border>
    <border>
      <left style="thin"/>
      <right style="thin"/>
      <top style="thin"/>
      <bottom style="thin"/>
    </border>
    <border>
      <left style="medium"/>
      <right style="thin"/>
      <top/>
      <bottom style="thin"/>
    </border>
    <border>
      <left style="thin"/>
      <right style="thin"/>
      <top/>
      <bottom style="thin"/>
    </border>
    <border>
      <left style="thin"/>
      <right style="double"/>
      <top/>
      <bottom style="thin"/>
    </border>
    <border>
      <left/>
      <right style="medium"/>
      <top/>
      <bottom style="thin"/>
    </border>
    <border>
      <left style="medium"/>
      <right style="thin"/>
      <top style="thin"/>
      <bottom style="thin"/>
    </border>
    <border>
      <left style="thin"/>
      <right style="thin"/>
      <top style="thin"/>
      <bottom/>
    </border>
    <border>
      <left style="thin"/>
      <right style="double"/>
      <top/>
      <bottom/>
    </border>
    <border>
      <left/>
      <right style="medium"/>
      <top/>
      <bottom/>
    </border>
    <border>
      <left style="thin"/>
      <right style="double"/>
      <top style="double"/>
      <bottom style="thin"/>
    </border>
    <border>
      <left style="medium"/>
      <right/>
      <top/>
      <bottom style="medium"/>
    </border>
    <border>
      <left style="thin"/>
      <right style="thin"/>
      <top style="thin"/>
      <bottom style="medium"/>
    </border>
    <border>
      <left style="medium"/>
      <right style="thin"/>
      <top style="thin"/>
      <bottom style="medium"/>
    </border>
    <border>
      <left style="thin"/>
      <right style="double"/>
      <top style="thin"/>
      <bottom style="medium"/>
    </border>
    <border>
      <left/>
      <right style="medium"/>
      <top style="thin"/>
      <bottom style="medium"/>
    </border>
    <border>
      <left style="medium"/>
      <right/>
      <top/>
      <bottom/>
    </border>
    <border>
      <left/>
      <right style="thin"/>
      <top/>
      <bottom/>
    </border>
    <border>
      <left/>
      <right style="thin"/>
      <top style="thin"/>
      <bottom style="thin"/>
    </border>
    <border>
      <left style="thin"/>
      <right/>
      <top style="thin"/>
      <bottom style="thin"/>
    </border>
    <border>
      <left style="medium"/>
      <right style="medium"/>
      <top/>
      <bottom style="thin"/>
    </border>
    <border>
      <left style="thin"/>
      <right style="medium"/>
      <top/>
      <bottom style="thin"/>
    </border>
    <border>
      <left style="medium"/>
      <right style="medium"/>
      <top style="thin"/>
      <bottom style="thin"/>
    </border>
    <border>
      <left style="thin"/>
      <right style="medium"/>
      <top style="thin"/>
      <bottom style="thin"/>
    </border>
    <border>
      <left/>
      <right style="thin"/>
      <top style="thin"/>
      <bottom/>
    </border>
    <border>
      <left style="medium"/>
      <right style="medium"/>
      <top style="thin"/>
      <bottom style="medium"/>
    </border>
    <border>
      <left style="thin"/>
      <right style="medium"/>
      <top style="thin"/>
      <bottom/>
    </border>
    <border>
      <left style="double"/>
      <right style="thin"/>
      <top style="thin"/>
      <bottom style="thin"/>
    </border>
    <border>
      <left style="thin"/>
      <right style="medium">
        <color theme="0" tint="-0.3499799966812134"/>
      </right>
      <top style="thin"/>
      <bottom style="thin"/>
    </border>
    <border>
      <left/>
      <right style="thin"/>
      <top/>
      <bottom style="thin"/>
    </border>
    <border>
      <left style="thin"/>
      <right style="thin"/>
      <top style="double"/>
      <bottom style="thin"/>
    </border>
    <border>
      <left style="medium"/>
      <right style="medium"/>
      <top style="medium"/>
      <bottom style="thin"/>
    </border>
    <border>
      <left style="thin"/>
      <right style="medium"/>
      <top style="medium"/>
      <bottom style="thin"/>
    </border>
    <border>
      <left style="thin"/>
      <right/>
      <top style="thin"/>
      <bottom style="medium"/>
    </border>
    <border>
      <left style="thin"/>
      <right style="medium"/>
      <top style="medium"/>
      <bottom style="medium"/>
    </border>
    <border>
      <left style="thin"/>
      <right/>
      <top style="medium"/>
      <bottom/>
    </border>
    <border>
      <left style="medium"/>
      <right style="thin">
        <color theme="0" tint="-0.3499799966812134"/>
      </right>
      <top style="thin">
        <color theme="0" tint="-0.3499799966812134"/>
      </top>
      <bottom style="thin">
        <color theme="0" tint="-0.3499799966812134"/>
      </bottom>
    </border>
    <border>
      <left style="medium"/>
      <right style="medium"/>
      <top/>
      <bottom style="medium"/>
    </border>
    <border>
      <left/>
      <right style="medium"/>
      <top/>
      <bottom style="medium"/>
    </border>
    <border>
      <left/>
      <right/>
      <top style="medium"/>
      <bottom/>
    </border>
    <border>
      <left style="medium">
        <color rgb="FFD9D9D9"/>
      </left>
      <right style="medium">
        <color rgb="FFD9D9D9"/>
      </right>
      <top/>
      <bottom style="medium">
        <color rgb="FFD9D9D9"/>
      </bottom>
    </border>
    <border>
      <left/>
      <right style="medium">
        <color rgb="FFD9D9D9"/>
      </right>
      <top/>
      <bottom style="medium">
        <color rgb="FFD9D9D9"/>
      </bottom>
    </border>
    <border>
      <left/>
      <right/>
      <top style="medium">
        <color rgb="FFD9D9D9"/>
      </top>
      <bottom/>
    </border>
    <border>
      <left/>
      <right/>
      <top/>
      <bottom style="medium"/>
    </border>
    <border>
      <left style="double"/>
      <right/>
      <top style="double"/>
      <bottom style="double"/>
    </border>
    <border>
      <left/>
      <right/>
      <top style="double"/>
      <bottom style="double"/>
    </border>
    <border>
      <left/>
      <right style="double"/>
      <top style="double"/>
      <bottom style="double"/>
    </border>
    <border>
      <left style="double"/>
      <right/>
      <top/>
      <bottom style="medium"/>
    </border>
    <border>
      <left/>
      <right style="medium"/>
      <top style="double"/>
      <bottom style="medium"/>
    </border>
    <border>
      <left style="medium"/>
      <right style="thin"/>
      <top style="medium"/>
      <bottom/>
    </border>
    <border>
      <left style="medium"/>
      <right style="thin"/>
      <top/>
      <bottom/>
    </border>
    <border>
      <left style="thin"/>
      <right/>
      <top style="medium"/>
      <bottom style="thin">
        <color theme="0" tint="-0.3499799966812134"/>
      </bottom>
    </border>
    <border>
      <left/>
      <right/>
      <top style="medium"/>
      <bottom style="thin">
        <color theme="0" tint="-0.3499799966812134"/>
      </bottom>
    </border>
    <border>
      <left/>
      <right style="thin"/>
      <top style="medium"/>
      <bottom style="thin">
        <color theme="0" tint="-0.3499799966812134"/>
      </bottom>
    </border>
    <border>
      <left style="thin"/>
      <right style="thin">
        <color theme="0" tint="-0.3499799966812134"/>
      </right>
      <top style="thin">
        <color theme="0" tint="-0.3499799966812134"/>
      </top>
      <bottom/>
    </border>
    <border>
      <left style="thin"/>
      <right style="thin">
        <color theme="0" tint="-0.3499799966812134"/>
      </right>
      <top/>
      <bottom/>
    </border>
    <border>
      <left style="thin"/>
      <right style="thin">
        <color theme="0" tint="-0.3499799966812134"/>
      </right>
      <top/>
      <bottom style="thin"/>
    </border>
    <border>
      <left/>
      <right/>
      <top/>
      <bottom style="thin"/>
    </border>
    <border>
      <left style="thin">
        <color theme="0" tint="-0.3499799966812134"/>
      </left>
      <right style="thin"/>
      <top style="thin">
        <color theme="0" tint="-0.3499799966812134"/>
      </top>
      <bottom/>
    </border>
    <border>
      <left style="thin">
        <color theme="0" tint="-0.3499799966812134"/>
      </left>
      <right style="thin"/>
      <top/>
      <bottom/>
    </border>
    <border>
      <left style="thin">
        <color theme="0" tint="-0.3499799966812134"/>
      </left>
      <right style="thin"/>
      <top/>
      <bottom style="thin"/>
    </border>
    <border>
      <left style="thin"/>
      <right style="thin"/>
      <top/>
      <bottom/>
    </border>
    <border>
      <left style="thin"/>
      <right/>
      <top/>
      <bottom/>
    </border>
    <border>
      <left style="thin"/>
      <right/>
      <top/>
      <bottom style="thin"/>
    </border>
    <border>
      <left style="thin"/>
      <right style="medium"/>
      <top style="thin"/>
      <bottom style="medium"/>
    </border>
    <border>
      <left style="medium"/>
      <right/>
      <top style="medium"/>
      <bottom style="thin"/>
    </border>
    <border>
      <left/>
      <right style="medium"/>
      <top style="medium"/>
      <bottom style="thin"/>
    </border>
    <border>
      <left/>
      <right style="medium"/>
      <top style="double"/>
      <bottom/>
    </border>
    <border>
      <left/>
      <right style="medium"/>
      <top style="double"/>
      <bottom style="double"/>
    </border>
    <border>
      <left style="thin"/>
      <right style="double"/>
      <top style="double"/>
      <bottom/>
    </border>
    <border>
      <left style="thin"/>
      <right style="double"/>
      <top/>
      <bottom style="medium"/>
    </border>
    <border>
      <left style="medium"/>
      <right/>
      <top style="medium"/>
      <bottom/>
    </border>
    <border>
      <left style="medium"/>
      <right style="medium"/>
      <top style="double"/>
      <bottom/>
    </border>
    <border>
      <left style="medium"/>
      <right style="medium"/>
      <top/>
      <bottom/>
    </border>
    <border>
      <left/>
      <right style="thin"/>
      <top style="double"/>
      <bottom/>
    </border>
    <border>
      <left/>
      <right style="thin"/>
      <top/>
      <bottom style="medium"/>
    </border>
    <border>
      <left style="thin"/>
      <right style="thin"/>
      <top style="double"/>
      <bottom/>
    </border>
    <border>
      <left style="thin"/>
      <right style="thin"/>
      <top/>
      <bottom style="medium"/>
    </border>
    <border>
      <left/>
      <right/>
      <top style="thin"/>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37" fontId="17" fillId="0" borderId="0">
      <alignment/>
      <protection/>
    </xf>
    <xf numFmtId="43" fontId="1" fillId="0" borderId="0" applyFont="0" applyFill="0" applyBorder="0" applyAlignment="0" applyProtection="0"/>
  </cellStyleXfs>
  <cellXfs count="235">
    <xf numFmtId="0" fontId="0" fillId="0" borderId="0" xfId="0"/>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4" fillId="0" borderId="0" xfId="0" applyFont="1" applyFill="1"/>
    <xf numFmtId="38" fontId="3" fillId="0" borderId="1" xfId="0" applyNumberFormat="1" applyFont="1" applyFill="1" applyBorder="1" applyAlignment="1">
      <alignment horizontal="center" vertical="center"/>
    </xf>
    <xf numFmtId="0" fontId="4" fillId="0" borderId="0" xfId="0" applyFont="1" applyAlignment="1">
      <alignment horizontal="center"/>
    </xf>
    <xf numFmtId="0" fontId="0" fillId="0" borderId="0" xfId="0" applyAlignment="1">
      <alignment horizontal="center"/>
    </xf>
    <xf numFmtId="0" fontId="5" fillId="0" borderId="1" xfId="0" applyFont="1" applyFill="1" applyBorder="1" applyAlignment="1">
      <alignment horizontal="left" vertical="center"/>
    </xf>
    <xf numFmtId="0" fontId="5" fillId="2" borderId="1" xfId="0" applyFont="1" applyFill="1" applyBorder="1" applyAlignment="1">
      <alignment horizontal="left" vertical="center"/>
    </xf>
    <xf numFmtId="0" fontId="6" fillId="0" borderId="0" xfId="0" applyFont="1"/>
    <xf numFmtId="0" fontId="6" fillId="3" borderId="0" xfId="0" applyFont="1" applyFill="1"/>
    <xf numFmtId="0" fontId="8" fillId="2" borderId="1" xfId="0" applyFont="1" applyFill="1" applyBorder="1" applyAlignment="1">
      <alignment horizontal="center" vertical="center"/>
    </xf>
    <xf numFmtId="3" fontId="6" fillId="0" borderId="2" xfId="0" applyNumberFormat="1" applyFont="1" applyBorder="1" applyAlignment="1" applyProtection="1">
      <alignment horizontal="center" vertical="center" wrapText="1"/>
      <protection locked="0"/>
    </xf>
    <xf numFmtId="3" fontId="5" fillId="2" borderId="1" xfId="0" applyNumberFormat="1" applyFont="1" applyFill="1" applyBorder="1" applyAlignment="1">
      <alignment horizontal="center" vertical="center" wrapText="1"/>
    </xf>
    <xf numFmtId="3" fontId="6" fillId="3" borderId="0" xfId="0" applyNumberFormat="1" applyFont="1" applyFill="1" applyAlignment="1">
      <alignment horizontal="center" vertical="center" wrapText="1"/>
    </xf>
    <xf numFmtId="3" fontId="6" fillId="0" borderId="0" xfId="0" applyNumberFormat="1" applyFont="1" applyAlignment="1">
      <alignment horizontal="center" vertical="center" wrapText="1"/>
    </xf>
    <xf numFmtId="3" fontId="2" fillId="0" borderId="2" xfId="0" applyNumberFormat="1" applyFont="1" applyBorder="1" applyAlignment="1" applyProtection="1">
      <alignment horizontal="center" vertical="center" wrapText="1"/>
      <protection locked="0"/>
    </xf>
    <xf numFmtId="3" fontId="2" fillId="2" borderId="2" xfId="0" applyNumberFormat="1" applyFont="1" applyFill="1" applyBorder="1" applyAlignment="1" applyProtection="1">
      <alignment horizontal="center" vertical="center" wrapText="1"/>
      <protection locked="0"/>
    </xf>
    <xf numFmtId="3" fontId="7" fillId="0" borderId="2" xfId="0" applyNumberFormat="1" applyFont="1" applyBorder="1" applyAlignment="1" applyProtection="1">
      <alignment horizontal="center" vertical="center" wrapText="1"/>
      <protection locked="0"/>
    </xf>
    <xf numFmtId="0" fontId="1" fillId="0" borderId="0" xfId="0" applyFont="1" applyAlignment="1">
      <alignment horizontal="left" vertical="center"/>
    </xf>
    <xf numFmtId="0" fontId="1" fillId="0" borderId="0" xfId="0" applyFont="1" applyAlignment="1">
      <alignment horizontal="center" vertical="top"/>
    </xf>
    <xf numFmtId="0" fontId="1" fillId="0" borderId="0" xfId="0" applyFont="1" applyAlignment="1">
      <alignment vertical="top"/>
    </xf>
    <xf numFmtId="3" fontId="8" fillId="2" borderId="1" xfId="0" applyNumberFormat="1" applyFont="1" applyFill="1" applyBorder="1" applyAlignment="1">
      <alignment horizontal="center" vertical="center" wrapText="1"/>
    </xf>
    <xf numFmtId="0" fontId="9" fillId="0" borderId="0" xfId="0" applyFont="1"/>
    <xf numFmtId="0" fontId="1" fillId="3" borderId="0" xfId="0" applyFont="1" applyFill="1" applyAlignment="1">
      <alignment horizontal="left" vertical="center"/>
    </xf>
    <xf numFmtId="0" fontId="1" fillId="3" borderId="0" xfId="0" applyFont="1" applyFill="1" applyAlignment="1">
      <alignment horizontal="center" vertical="top"/>
    </xf>
    <xf numFmtId="0" fontId="1" fillId="3" borderId="0" xfId="0" applyFont="1" applyFill="1" applyAlignment="1">
      <alignment vertical="top"/>
    </xf>
    <xf numFmtId="166" fontId="1" fillId="3" borderId="0" xfId="0" applyNumberFormat="1" applyFont="1" applyFill="1" applyAlignment="1">
      <alignment horizontal="center" vertical="top"/>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left" vertical="center"/>
    </xf>
    <xf numFmtId="37" fontId="12" fillId="4" borderId="9" xfId="18" applyNumberFormat="1" applyFont="1" applyFill="1" applyBorder="1" applyAlignment="1" applyProtection="1">
      <alignment horizontal="center" vertical="center"/>
      <protection locked="0"/>
    </xf>
    <xf numFmtId="166" fontId="12" fillId="4" borderId="10" xfId="18" applyNumberFormat="1" applyFont="1" applyFill="1" applyBorder="1" applyAlignment="1" applyProtection="1">
      <alignment horizontal="center" vertical="center"/>
      <protection locked="0"/>
    </xf>
    <xf numFmtId="166" fontId="12" fillId="4" borderId="11" xfId="18" applyNumberFormat="1" applyFont="1" applyFill="1" applyBorder="1" applyAlignment="1" applyProtection="1">
      <alignment horizontal="center" vertical="center"/>
      <protection locked="0"/>
    </xf>
    <xf numFmtId="166" fontId="12" fillId="4" borderId="12" xfId="18" applyNumberFormat="1" applyFont="1" applyFill="1" applyBorder="1" applyAlignment="1" applyProtection="1">
      <alignment horizontal="center" vertical="center"/>
      <protection locked="0"/>
    </xf>
    <xf numFmtId="166" fontId="12" fillId="5" borderId="13" xfId="18" applyNumberFormat="1" applyFont="1" applyFill="1" applyBorder="1" applyAlignment="1" applyProtection="1">
      <alignment horizontal="center" vertical="center"/>
      <protection locked="0"/>
    </xf>
    <xf numFmtId="166" fontId="12" fillId="4" borderId="14" xfId="18" applyNumberFormat="1" applyFont="1" applyFill="1" applyBorder="1" applyAlignment="1" applyProtection="1">
      <alignment horizontal="center" vertical="center"/>
      <protection locked="0"/>
    </xf>
    <xf numFmtId="166" fontId="12" fillId="4" borderId="9" xfId="18" applyNumberFormat="1" applyFont="1" applyFill="1" applyBorder="1" applyAlignment="1" applyProtection="1">
      <alignment horizontal="center" vertical="center"/>
      <protection locked="0"/>
    </xf>
    <xf numFmtId="37" fontId="12" fillId="4" borderId="15" xfId="18" applyNumberFormat="1" applyFont="1" applyFill="1" applyBorder="1" applyAlignment="1" applyProtection="1">
      <alignment horizontal="center" vertical="center"/>
      <protection locked="0"/>
    </xf>
    <xf numFmtId="166" fontId="12" fillId="4" borderId="15" xfId="18" applyNumberFormat="1" applyFont="1" applyFill="1" applyBorder="1" applyAlignment="1" applyProtection="1">
      <alignment horizontal="center" vertical="center"/>
      <protection locked="0"/>
    </xf>
    <xf numFmtId="166" fontId="12" fillId="4" borderId="16" xfId="18" applyNumberFormat="1" applyFont="1" applyFill="1" applyBorder="1" applyAlignment="1" applyProtection="1">
      <alignment horizontal="center" vertical="center"/>
      <protection locked="0"/>
    </xf>
    <xf numFmtId="166" fontId="12" fillId="5" borderId="17" xfId="18" applyNumberFormat="1" applyFont="1" applyFill="1" applyBorder="1" applyAlignment="1" applyProtection="1">
      <alignment horizontal="center" vertical="center"/>
      <protection locked="0"/>
    </xf>
    <xf numFmtId="37" fontId="12" fillId="4" borderId="11" xfId="18" applyNumberFormat="1" applyFont="1" applyFill="1" applyBorder="1" applyAlignment="1" applyProtection="1">
      <alignment horizontal="center" vertical="center"/>
      <protection locked="0"/>
    </xf>
    <xf numFmtId="166" fontId="12" fillId="4" borderId="18" xfId="18" applyNumberFormat="1" applyFont="1" applyFill="1" applyBorder="1" applyAlignment="1" applyProtection="1">
      <alignment horizontal="center" vertical="center"/>
      <protection locked="0"/>
    </xf>
    <xf numFmtId="0" fontId="10" fillId="0" borderId="19" xfId="0" applyFont="1" applyBorder="1" applyAlignment="1">
      <alignment horizontal="left" vertical="center"/>
    </xf>
    <xf numFmtId="37" fontId="10" fillId="0" borderId="20" xfId="18" applyNumberFormat="1" applyFont="1" applyBorder="1" applyAlignment="1">
      <alignment horizontal="center" vertical="center"/>
    </xf>
    <xf numFmtId="10" fontId="10" fillId="0" borderId="21" xfId="18" applyNumberFormat="1" applyFont="1" applyBorder="1" applyAlignment="1">
      <alignment horizontal="center" vertical="center"/>
    </xf>
    <xf numFmtId="164" fontId="10" fillId="0" borderId="20" xfId="18" applyNumberFormat="1" applyFont="1" applyBorder="1" applyAlignment="1" quotePrefix="1">
      <alignment horizontal="center" vertical="center"/>
    </xf>
    <xf numFmtId="164" fontId="10" fillId="0" borderId="22" xfId="18" applyNumberFormat="1" applyFont="1" applyBorder="1" applyAlignment="1" quotePrefix="1">
      <alignment horizontal="center" vertical="center"/>
    </xf>
    <xf numFmtId="164" fontId="10" fillId="6" borderId="23" xfId="18" applyNumberFormat="1" applyFont="1" applyFill="1" applyBorder="1" applyAlignment="1" quotePrefix="1">
      <alignment horizontal="center" vertical="center"/>
    </xf>
    <xf numFmtId="0" fontId="14" fillId="0" borderId="1" xfId="0" applyFont="1" applyFill="1" applyBorder="1" applyAlignment="1">
      <alignment horizontal="center" vertical="center" wrapText="1"/>
    </xf>
    <xf numFmtId="0" fontId="1" fillId="3" borderId="0" xfId="20" applyFill="1" applyBorder="1">
      <alignment/>
      <protection/>
    </xf>
    <xf numFmtId="0" fontId="1" fillId="0" borderId="0" xfId="20" applyBorder="1">
      <alignment/>
      <protection/>
    </xf>
    <xf numFmtId="0" fontId="16" fillId="0" borderId="9" xfId="20" applyFont="1" applyFill="1" applyBorder="1" applyAlignment="1">
      <alignment vertical="center"/>
      <protection/>
    </xf>
    <xf numFmtId="0" fontId="16" fillId="0" borderId="9" xfId="20" applyFont="1" applyBorder="1" applyAlignment="1">
      <alignment horizontal="center" vertical="center"/>
      <protection/>
    </xf>
    <xf numFmtId="0" fontId="1" fillId="3" borderId="0" xfId="20" applyFill="1" applyBorder="1" applyAlignment="1">
      <alignment horizontal="center"/>
      <protection/>
    </xf>
    <xf numFmtId="0" fontId="1" fillId="0" borderId="24" xfId="20" applyBorder="1">
      <alignment/>
      <protection/>
    </xf>
    <xf numFmtId="9" fontId="1" fillId="0" borderId="0" xfId="20" applyNumberFormat="1" applyBorder="1" applyAlignment="1">
      <alignment horizontal="center"/>
      <protection/>
    </xf>
    <xf numFmtId="0" fontId="1" fillId="0" borderId="0" xfId="20" applyBorder="1" applyAlignment="1">
      <alignment horizontal="center"/>
      <protection/>
    </xf>
    <xf numFmtId="0" fontId="1" fillId="0" borderId="25" xfId="20" applyBorder="1" applyAlignment="1">
      <alignment horizontal="center"/>
      <protection/>
    </xf>
    <xf numFmtId="0" fontId="16" fillId="0" borderId="9" xfId="20" applyFont="1" applyFill="1" applyBorder="1" applyAlignment="1">
      <alignment horizontal="center" vertical="center"/>
      <protection/>
    </xf>
    <xf numFmtId="0" fontId="1" fillId="3" borderId="0" xfId="20" applyFill="1" applyBorder="1" applyAlignment="1">
      <alignment horizontal="center" vertical="center"/>
      <protection/>
    </xf>
    <xf numFmtId="0" fontId="1" fillId="0" borderId="0" xfId="20" applyBorder="1" applyAlignment="1">
      <alignment horizontal="center" vertical="center"/>
      <protection/>
    </xf>
    <xf numFmtId="0" fontId="1" fillId="0" borderId="0" xfId="20" applyFill="1" applyBorder="1" applyAlignment="1">
      <alignment horizontal="center" vertical="center"/>
      <protection/>
    </xf>
    <xf numFmtId="0" fontId="16" fillId="0" borderId="9" xfId="20" applyFont="1" applyFill="1" applyBorder="1" applyAlignment="1">
      <alignment horizontal="left" vertical="center"/>
      <protection/>
    </xf>
    <xf numFmtId="3" fontId="16" fillId="0" borderId="9" xfId="20" applyNumberFormat="1" applyFont="1" applyBorder="1" applyAlignment="1">
      <alignment horizontal="center" vertical="center"/>
      <protection/>
    </xf>
    <xf numFmtId="0" fontId="16" fillId="6" borderId="9" xfId="20" applyFont="1" applyFill="1" applyBorder="1" applyAlignment="1">
      <alignment horizontal="center" vertical="center" wrapText="1"/>
      <protection/>
    </xf>
    <xf numFmtId="0" fontId="16" fillId="7" borderId="9" xfId="20" applyFont="1" applyFill="1" applyBorder="1" applyAlignment="1">
      <alignment horizontal="center" vertical="center" wrapText="1"/>
      <protection/>
    </xf>
    <xf numFmtId="37" fontId="1" fillId="0" borderId="0" xfId="21" applyFont="1" applyAlignment="1">
      <alignment horizontal="left" vertical="center"/>
      <protection/>
    </xf>
    <xf numFmtId="37" fontId="1" fillId="0" borderId="0" xfId="21" applyFont="1" applyAlignment="1">
      <alignment horizontal="center" vertical="top"/>
      <protection/>
    </xf>
    <xf numFmtId="37" fontId="1" fillId="0" borderId="0" xfId="21" applyFont="1" applyAlignment="1">
      <alignment vertical="top"/>
      <protection/>
    </xf>
    <xf numFmtId="37" fontId="13" fillId="0" borderId="0" xfId="21" applyFont="1" applyAlignment="1">
      <alignment vertical="center"/>
      <protection/>
    </xf>
    <xf numFmtId="37" fontId="18" fillId="4" borderId="26" xfId="22" applyNumberFormat="1" applyFont="1" applyFill="1" applyBorder="1" applyAlignment="1" applyProtection="1">
      <alignment horizontal="center" vertical="center"/>
      <protection locked="0"/>
    </xf>
    <xf numFmtId="37" fontId="18" fillId="4" borderId="9" xfId="22" applyNumberFormat="1" applyFont="1" applyFill="1" applyBorder="1" applyAlignment="1" applyProtection="1">
      <alignment horizontal="center" vertical="center"/>
      <protection locked="0"/>
    </xf>
    <xf numFmtId="37" fontId="18" fillId="4" borderId="27" xfId="22" applyNumberFormat="1" applyFont="1" applyFill="1" applyBorder="1" applyAlignment="1" applyProtection="1">
      <alignment horizontal="center" vertical="center"/>
      <protection locked="0"/>
    </xf>
    <xf numFmtId="37" fontId="18" fillId="4" borderId="28" xfId="22" applyNumberFormat="1" applyFont="1" applyFill="1" applyBorder="1" applyAlignment="1" applyProtection="1">
      <alignment horizontal="center" vertical="center"/>
      <protection locked="0"/>
    </xf>
    <xf numFmtId="37" fontId="18" fillId="4" borderId="29" xfId="22" applyNumberFormat="1" applyFont="1" applyFill="1" applyBorder="1" applyAlignment="1" applyProtection="1">
      <alignment horizontal="center" vertical="center"/>
      <protection locked="0"/>
    </xf>
    <xf numFmtId="37" fontId="18" fillId="4" borderId="30" xfId="22" applyNumberFormat="1" applyFont="1" applyFill="1" applyBorder="1" applyAlignment="1" applyProtection="1">
      <alignment horizontal="center" vertical="center"/>
      <protection locked="0"/>
    </xf>
    <xf numFmtId="37" fontId="18" fillId="4" borderId="31" xfId="22" applyNumberFormat="1" applyFont="1" applyFill="1" applyBorder="1" applyAlignment="1" applyProtection="1">
      <alignment horizontal="center" vertical="center"/>
      <protection locked="0"/>
    </xf>
    <xf numFmtId="37" fontId="18" fillId="4" borderId="32" xfId="22" applyNumberFormat="1" applyFont="1" applyFill="1" applyBorder="1" applyAlignment="1" applyProtection="1">
      <alignment horizontal="center" vertical="center"/>
      <protection locked="0"/>
    </xf>
    <xf numFmtId="37" fontId="18" fillId="4" borderId="15" xfId="22" applyNumberFormat="1" applyFont="1" applyFill="1" applyBorder="1" applyAlignment="1" applyProtection="1">
      <alignment horizontal="center" vertical="center"/>
      <protection locked="0"/>
    </xf>
    <xf numFmtId="37" fontId="18" fillId="4" borderId="33" xfId="22" applyNumberFormat="1" applyFont="1" applyFill="1" applyBorder="1" applyAlignment="1" applyProtection="1">
      <alignment horizontal="center" vertical="center"/>
      <protection locked="0"/>
    </xf>
    <xf numFmtId="37" fontId="18" fillId="4" borderId="34" xfId="22" applyNumberFormat="1" applyFont="1" applyFill="1" applyBorder="1" applyAlignment="1" applyProtection="1">
      <alignment horizontal="center" vertical="center"/>
      <protection locked="0"/>
    </xf>
    <xf numFmtId="37" fontId="18" fillId="4" borderId="35" xfId="22" applyNumberFormat="1" applyFont="1" applyFill="1" applyBorder="1" applyAlignment="1" applyProtection="1">
      <alignment horizontal="center" vertical="center"/>
      <protection locked="0"/>
    </xf>
    <xf numFmtId="37" fontId="18" fillId="4" borderId="36" xfId="22" applyNumberFormat="1" applyFont="1" applyFill="1" applyBorder="1" applyAlignment="1" applyProtection="1">
      <alignment horizontal="center" vertical="center"/>
      <protection locked="0"/>
    </xf>
    <xf numFmtId="37" fontId="18" fillId="4" borderId="37" xfId="22" applyNumberFormat="1" applyFont="1" applyFill="1" applyBorder="1" applyAlignment="1" applyProtection="1">
      <alignment horizontal="center" vertical="center"/>
      <protection locked="0"/>
    </xf>
    <xf numFmtId="37" fontId="18" fillId="4" borderId="11" xfId="22" applyNumberFormat="1" applyFont="1" applyFill="1" applyBorder="1" applyAlignment="1" applyProtection="1">
      <alignment horizontal="center" vertical="center"/>
      <protection locked="0"/>
    </xf>
    <xf numFmtId="37" fontId="18" fillId="4" borderId="38" xfId="22" applyNumberFormat="1" applyFont="1" applyFill="1" applyBorder="1" applyAlignment="1" applyProtection="1">
      <alignment horizontal="center" vertical="center"/>
      <protection locked="0"/>
    </xf>
    <xf numFmtId="37" fontId="18" fillId="4" borderId="39" xfId="22" applyNumberFormat="1" applyFont="1" applyFill="1" applyBorder="1" applyAlignment="1" applyProtection="1">
      <alignment horizontal="center" vertical="center"/>
      <protection locked="0"/>
    </xf>
    <xf numFmtId="37" fontId="18" fillId="4" borderId="40" xfId="22" applyNumberFormat="1" applyFont="1" applyFill="1" applyBorder="1" applyAlignment="1" applyProtection="1">
      <alignment horizontal="center" vertical="center"/>
      <protection locked="0"/>
    </xf>
    <xf numFmtId="37" fontId="16" fillId="0" borderId="20" xfId="22" applyNumberFormat="1" applyFont="1" applyBorder="1" applyAlignment="1">
      <alignment horizontal="center" vertical="center"/>
    </xf>
    <xf numFmtId="37" fontId="16" fillId="0" borderId="41" xfId="22" applyNumberFormat="1" applyFont="1" applyBorder="1" applyAlignment="1">
      <alignment horizontal="center" vertical="center"/>
    </xf>
    <xf numFmtId="37" fontId="16" fillId="0" borderId="1" xfId="22" applyNumberFormat="1" applyFont="1" applyBorder="1" applyAlignment="1">
      <alignment horizontal="center" vertical="center"/>
    </xf>
    <xf numFmtId="37" fontId="16" fillId="0" borderId="42" xfId="22" applyNumberFormat="1" applyFont="1" applyBorder="1" applyAlignment="1">
      <alignment horizontal="center" vertical="center"/>
    </xf>
    <xf numFmtId="0" fontId="11" fillId="0" borderId="5" xfId="0" applyFont="1" applyBorder="1" applyAlignment="1">
      <alignment horizontal="center" vertical="center"/>
    </xf>
    <xf numFmtId="0" fontId="11" fillId="0" borderId="43" xfId="0" applyFont="1" applyBorder="1" applyAlignment="1">
      <alignment horizontal="center" vertical="center"/>
    </xf>
    <xf numFmtId="0" fontId="16" fillId="0" borderId="44" xfId="0" applyFont="1" applyBorder="1" applyAlignment="1">
      <alignment horizontal="left" vertical="center"/>
    </xf>
    <xf numFmtId="0" fontId="16" fillId="0" borderId="8" xfId="0" applyFont="1" applyBorder="1" applyAlignment="1">
      <alignment horizontal="left" vertical="center"/>
    </xf>
    <xf numFmtId="0" fontId="16" fillId="0" borderId="19" xfId="0" applyFont="1" applyBorder="1" applyAlignment="1">
      <alignment horizontal="left" vertical="center"/>
    </xf>
    <xf numFmtId="3" fontId="7" fillId="0" borderId="1" xfId="0" applyNumberFormat="1" applyFont="1" applyBorder="1" applyAlignment="1" applyProtection="1">
      <alignment horizontal="center" vertical="center"/>
      <protection locked="0"/>
    </xf>
    <xf numFmtId="0" fontId="6" fillId="3" borderId="24" xfId="0" applyFont="1" applyFill="1" applyBorder="1"/>
    <xf numFmtId="0" fontId="6" fillId="0" borderId="24" xfId="0" applyFont="1" applyBorder="1"/>
    <xf numFmtId="0" fontId="20" fillId="0" borderId="0" xfId="0" applyFont="1" applyAlignment="1">
      <alignment horizontal="center"/>
    </xf>
    <xf numFmtId="0" fontId="20" fillId="0" borderId="0" xfId="0" applyFont="1" applyFill="1"/>
    <xf numFmtId="0" fontId="1" fillId="8" borderId="0" xfId="20" applyFill="1" applyBorder="1">
      <alignment/>
      <protection/>
    </xf>
    <xf numFmtId="0" fontId="16" fillId="9" borderId="9" xfId="20" applyFont="1" applyFill="1" applyBorder="1" applyAlignment="1">
      <alignment horizontal="center" vertical="center"/>
      <protection/>
    </xf>
    <xf numFmtId="0" fontId="24" fillId="8" borderId="0" xfId="20" applyFont="1" applyFill="1" applyBorder="1" applyAlignment="1">
      <alignment vertical="top"/>
      <protection/>
    </xf>
    <xf numFmtId="0" fontId="18" fillId="0" borderId="9" xfId="20" applyFont="1" applyFill="1" applyBorder="1" applyAlignment="1">
      <alignment horizontal="left" vertical="center"/>
      <protection/>
    </xf>
    <xf numFmtId="0" fontId="18" fillId="0" borderId="9" xfId="20" applyFont="1" applyBorder="1" applyAlignment="1">
      <alignment horizontal="center" vertical="center"/>
      <protection/>
    </xf>
    <xf numFmtId="0" fontId="16" fillId="0" borderId="9" xfId="20" applyFont="1" applyFill="1" applyBorder="1" applyAlignment="1">
      <alignment horizontal="right" vertical="center"/>
      <protection/>
    </xf>
    <xf numFmtId="0" fontId="3" fillId="2" borderId="1" xfId="0" applyFont="1" applyFill="1" applyBorder="1" applyAlignment="1">
      <alignment horizontal="left" vertical="center"/>
    </xf>
    <xf numFmtId="38" fontId="3" fillId="2" borderId="1" xfId="0" applyNumberFormat="1" applyFont="1" applyFill="1" applyBorder="1" applyAlignment="1">
      <alignment horizontal="center" vertical="center"/>
    </xf>
    <xf numFmtId="3" fontId="7" fillId="0" borderId="1" xfId="0" applyNumberFormat="1" applyFont="1" applyFill="1" applyBorder="1" applyAlignment="1" applyProtection="1">
      <alignment horizontal="center" vertical="center"/>
      <protection locked="0"/>
    </xf>
    <xf numFmtId="3" fontId="6" fillId="0" borderId="2" xfId="0" applyNumberFormat="1" applyFont="1" applyFill="1" applyBorder="1" applyAlignment="1" applyProtection="1">
      <alignment horizontal="center" vertical="center" wrapText="1"/>
      <protection locked="0"/>
    </xf>
    <xf numFmtId="3" fontId="7" fillId="0" borderId="2" xfId="0" applyNumberFormat="1" applyFont="1" applyFill="1" applyBorder="1" applyAlignment="1" applyProtection="1">
      <alignment horizontal="center" vertical="center" wrapText="1"/>
      <protection locked="0"/>
    </xf>
    <xf numFmtId="3" fontId="2" fillId="0" borderId="2" xfId="0" applyNumberFormat="1" applyFont="1" applyFill="1" applyBorder="1" applyAlignment="1" applyProtection="1">
      <alignment horizontal="center" vertical="center" wrapText="1"/>
      <protection locked="0"/>
    </xf>
    <xf numFmtId="3" fontId="7" fillId="2" borderId="1" xfId="0" applyNumberFormat="1" applyFont="1" applyFill="1" applyBorder="1" applyAlignment="1" applyProtection="1">
      <alignment horizontal="center" vertical="center"/>
      <protection locked="0"/>
    </xf>
    <xf numFmtId="3" fontId="6" fillId="2" borderId="2" xfId="0" applyNumberFormat="1" applyFont="1" applyFill="1" applyBorder="1" applyAlignment="1" applyProtection="1">
      <alignment horizontal="center" vertical="center" wrapText="1"/>
      <protection locked="0"/>
    </xf>
    <xf numFmtId="3" fontId="7" fillId="2" borderId="2"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xf>
    <xf numFmtId="3" fontId="5" fillId="0" borderId="1" xfId="0" applyNumberFormat="1" applyFont="1" applyFill="1" applyBorder="1" applyAlignment="1">
      <alignment horizontal="center" vertical="center" wrapText="1"/>
    </xf>
    <xf numFmtId="3" fontId="8" fillId="0" borderId="1" xfId="0" applyNumberFormat="1" applyFont="1" applyFill="1" applyBorder="1" applyAlignment="1">
      <alignment horizontal="center" vertical="center" wrapText="1"/>
    </xf>
    <xf numFmtId="3" fontId="7" fillId="0" borderId="2" xfId="0" applyNumberFormat="1" applyFont="1" applyFill="1" applyBorder="1" applyAlignment="1" applyProtection="1">
      <alignment horizontal="center" vertical="center"/>
      <protection locked="0"/>
    </xf>
    <xf numFmtId="165" fontId="7" fillId="0" borderId="2" xfId="0" applyNumberFormat="1" applyFont="1" applyFill="1" applyBorder="1" applyAlignment="1" applyProtection="1">
      <alignment horizontal="center" vertical="center" wrapText="1"/>
      <protection locked="0"/>
    </xf>
    <xf numFmtId="3" fontId="7" fillId="0" borderId="45" xfId="0" applyNumberFormat="1" applyFont="1" applyFill="1" applyBorder="1" applyAlignment="1" applyProtection="1">
      <alignment horizontal="center" vertical="center"/>
      <protection locked="0"/>
    </xf>
    <xf numFmtId="3" fontId="6" fillId="0" borderId="46" xfId="0" applyNumberFormat="1" applyFont="1" applyFill="1" applyBorder="1" applyAlignment="1" applyProtection="1">
      <alignment horizontal="center" vertical="center" wrapText="1"/>
      <protection locked="0"/>
    </xf>
    <xf numFmtId="3" fontId="7" fillId="0" borderId="46" xfId="0" applyNumberFormat="1" applyFont="1" applyFill="1" applyBorder="1" applyAlignment="1" applyProtection="1">
      <alignment horizontal="center" vertical="center" wrapText="1"/>
      <protection locked="0"/>
    </xf>
    <xf numFmtId="3" fontId="7" fillId="0" borderId="47" xfId="0" applyNumberFormat="1" applyFont="1" applyFill="1" applyBorder="1" applyAlignment="1" applyProtection="1">
      <alignment horizontal="center" vertical="center" wrapText="1"/>
      <protection locked="0"/>
    </xf>
    <xf numFmtId="3" fontId="7" fillId="0" borderId="47" xfId="0" applyNumberFormat="1" applyFont="1" applyFill="1" applyBorder="1" applyAlignment="1" applyProtection="1">
      <alignment horizontal="center" vertical="center"/>
      <protection locked="0"/>
    </xf>
    <xf numFmtId="3" fontId="6" fillId="0" borderId="47" xfId="0" applyNumberFormat="1" applyFont="1" applyFill="1" applyBorder="1" applyAlignment="1" applyProtection="1">
      <alignment horizontal="center" vertical="center" wrapText="1"/>
      <protection locked="0"/>
    </xf>
    <xf numFmtId="0" fontId="8" fillId="2" borderId="45" xfId="0" applyFont="1" applyFill="1" applyBorder="1" applyAlignment="1">
      <alignment horizontal="center" vertical="center"/>
    </xf>
    <xf numFmtId="3" fontId="5" fillId="2" borderId="45" xfId="0" applyNumberFormat="1" applyFont="1" applyFill="1" applyBorder="1" applyAlignment="1">
      <alignment horizontal="center" vertical="center" wrapText="1"/>
    </xf>
    <xf numFmtId="3" fontId="8" fillId="2" borderId="45" xfId="0" applyNumberFormat="1" applyFont="1" applyFill="1" applyBorder="1" applyAlignment="1">
      <alignment horizontal="center" vertical="center" wrapText="1"/>
    </xf>
    <xf numFmtId="0" fontId="5" fillId="0" borderId="47" xfId="0" applyFont="1" applyFill="1" applyBorder="1" applyAlignment="1">
      <alignment horizontal="left" vertical="center"/>
    </xf>
    <xf numFmtId="3" fontId="2" fillId="0" borderId="47" xfId="0" applyNumberFormat="1" applyFont="1" applyFill="1" applyBorder="1" applyAlignment="1" applyProtection="1">
      <alignment horizontal="center" vertical="center" wrapText="1"/>
      <protection locked="0"/>
    </xf>
    <xf numFmtId="0" fontId="16" fillId="2" borderId="9" xfId="20" applyFont="1" applyFill="1" applyBorder="1" applyAlignment="1">
      <alignment horizontal="center" vertical="center"/>
      <protection/>
    </xf>
    <xf numFmtId="0" fontId="16" fillId="2" borderId="9" xfId="20" applyFont="1" applyFill="1" applyBorder="1" applyAlignment="1">
      <alignment horizontal="center" vertical="center" wrapText="1"/>
      <protection/>
    </xf>
    <xf numFmtId="0" fontId="28" fillId="10" borderId="48" xfId="0" applyFont="1" applyFill="1" applyBorder="1" applyAlignment="1">
      <alignment vertical="center"/>
    </xf>
    <xf numFmtId="3" fontId="28" fillId="10" borderId="49" xfId="0" applyNumberFormat="1" applyFont="1" applyFill="1" applyBorder="1" applyAlignment="1">
      <alignment horizontal="center" vertical="center"/>
    </xf>
    <xf numFmtId="0" fontId="28" fillId="10" borderId="49" xfId="0" applyFont="1" applyFill="1" applyBorder="1" applyAlignment="1">
      <alignment horizontal="center" vertical="center"/>
    </xf>
    <xf numFmtId="0" fontId="26" fillId="0" borderId="48" xfId="0" applyFont="1" applyBorder="1" applyAlignment="1">
      <alignment horizontal="center" vertical="center" wrapText="1"/>
    </xf>
    <xf numFmtId="0" fontId="27" fillId="0" borderId="48" xfId="0" applyFont="1" applyFill="1" applyBorder="1" applyAlignment="1">
      <alignment vertical="center" wrapText="1"/>
    </xf>
    <xf numFmtId="0" fontId="28" fillId="0" borderId="49" xfId="0" applyFont="1" applyFill="1" applyBorder="1" applyAlignment="1">
      <alignment horizontal="center" vertical="center" wrapText="1"/>
    </xf>
    <xf numFmtId="0" fontId="0" fillId="0" borderId="0" xfId="0" applyFill="1"/>
    <xf numFmtId="0" fontId="26" fillId="2" borderId="49" xfId="0" applyFont="1" applyFill="1" applyBorder="1" applyAlignment="1">
      <alignment horizontal="center" vertical="center"/>
    </xf>
    <xf numFmtId="0" fontId="26" fillId="11" borderId="49" xfId="0" applyFont="1" applyFill="1" applyBorder="1" applyAlignment="1">
      <alignment horizontal="center" vertical="center"/>
    </xf>
    <xf numFmtId="0" fontId="26" fillId="12" borderId="49" xfId="0" applyFont="1" applyFill="1" applyBorder="1" applyAlignment="1">
      <alignment horizontal="center" vertical="center"/>
    </xf>
    <xf numFmtId="0" fontId="30" fillId="0" borderId="50" xfId="0" applyFont="1" applyBorder="1" applyAlignment="1">
      <alignment vertical="center"/>
    </xf>
    <xf numFmtId="37" fontId="16" fillId="0" borderId="0" xfId="21" applyFont="1" applyAlignment="1">
      <alignment horizontal="center" vertical="center" wrapText="1"/>
      <protection/>
    </xf>
    <xf numFmtId="0" fontId="22" fillId="0" borderId="0" xfId="0" applyFont="1" applyAlignment="1">
      <alignment horizontal="center"/>
    </xf>
    <xf numFmtId="0" fontId="22" fillId="0" borderId="51" xfId="0" applyFont="1" applyBorder="1" applyAlignment="1">
      <alignment horizontal="center"/>
    </xf>
    <xf numFmtId="37" fontId="19" fillId="0" borderId="0" xfId="21" applyFont="1" applyAlignment="1">
      <alignment horizontal="left" vertical="center" wrapText="1"/>
      <protection/>
    </xf>
    <xf numFmtId="37" fontId="18" fillId="4" borderId="52" xfId="22" applyNumberFormat="1" applyFont="1" applyFill="1" applyBorder="1" applyAlignment="1" applyProtection="1">
      <alignment horizontal="center" vertical="center"/>
      <protection locked="0"/>
    </xf>
    <xf numFmtId="37" fontId="18" fillId="4" borderId="53" xfId="22" applyNumberFormat="1" applyFont="1" applyFill="1" applyBorder="1" applyAlignment="1" applyProtection="1">
      <alignment horizontal="center" vertical="center"/>
      <protection locked="0"/>
    </xf>
    <xf numFmtId="37" fontId="18" fillId="4" borderId="54" xfId="22" applyNumberFormat="1" applyFont="1" applyFill="1" applyBorder="1" applyAlignment="1" applyProtection="1">
      <alignment horizontal="center" vertical="center"/>
      <protection locked="0"/>
    </xf>
    <xf numFmtId="37" fontId="18" fillId="4" borderId="55" xfId="22" applyNumberFormat="1" applyFont="1" applyFill="1" applyBorder="1" applyAlignment="1" applyProtection="1">
      <alignment horizontal="center" vertical="center"/>
      <protection locked="0"/>
    </xf>
    <xf numFmtId="37" fontId="18" fillId="4" borderId="56" xfId="22" applyNumberFormat="1" applyFont="1" applyFill="1" applyBorder="1" applyAlignment="1" applyProtection="1">
      <alignment horizontal="center" vertical="center"/>
      <protection locked="0"/>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11" fillId="0" borderId="59" xfId="0" applyFont="1" applyBorder="1" applyAlignment="1">
      <alignment horizontal="center" vertical="center"/>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65" xfId="0" applyFont="1" applyBorder="1" applyAlignment="1">
      <alignment horizontal="center" vertical="center" wrapText="1"/>
    </xf>
    <xf numFmtId="0" fontId="16" fillId="0" borderId="66" xfId="0" applyFont="1" applyBorder="1" applyAlignment="1">
      <alignment horizontal="center" vertical="top" wrapText="1"/>
    </xf>
    <xf numFmtId="0" fontId="16" fillId="0" borderId="67" xfId="0" applyFont="1" applyBorder="1" applyAlignment="1">
      <alignment horizontal="center" vertical="top" wrapText="1"/>
    </xf>
    <xf numFmtId="0" fontId="16" fillId="0" borderId="68" xfId="0" applyFont="1" applyBorder="1" applyAlignment="1">
      <alignment horizontal="center" vertical="top" wrapText="1"/>
    </xf>
    <xf numFmtId="0" fontId="16" fillId="0" borderId="69" xfId="0" applyFont="1" applyBorder="1" applyAlignment="1">
      <alignment horizontal="center" vertical="top" wrapText="1"/>
    </xf>
    <xf numFmtId="0" fontId="16" fillId="0" borderId="11" xfId="0" applyFont="1" applyBorder="1" applyAlignment="1">
      <alignment horizontal="center" vertical="top" wrapText="1"/>
    </xf>
    <xf numFmtId="0" fontId="16" fillId="0" borderId="70" xfId="0" applyFont="1" applyBorder="1" applyAlignment="1">
      <alignment horizontal="center" vertical="top" wrapText="1"/>
    </xf>
    <xf numFmtId="0" fontId="16" fillId="0" borderId="71" xfId="0" applyFont="1" applyBorder="1" applyAlignment="1">
      <alignment horizontal="center" vertical="top" wrapText="1"/>
    </xf>
    <xf numFmtId="0" fontId="16" fillId="0" borderId="14"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72" xfId="0" applyFont="1" applyBorder="1" applyAlignment="1">
      <alignment horizontal="center" vertical="center" wrapText="1"/>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6" fillId="0" borderId="0" xfId="0" applyFont="1" applyAlignment="1">
      <alignment horizontal="center" vertical="center" wrapText="1"/>
    </xf>
    <xf numFmtId="0" fontId="0" fillId="0" borderId="0" xfId="0" applyAlignment="1">
      <alignment horizontal="center"/>
    </xf>
    <xf numFmtId="0" fontId="12" fillId="0" borderId="0" xfId="0" applyFont="1" applyAlignment="1">
      <alignment horizontal="left" vertical="center"/>
    </xf>
    <xf numFmtId="0" fontId="10" fillId="0" borderId="75"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46" xfId="0" applyFont="1" applyBorder="1" applyAlignment="1">
      <alignment horizontal="center" vertical="center" wrapText="1"/>
    </xf>
    <xf numFmtId="37" fontId="12" fillId="4" borderId="52" xfId="18" applyNumberFormat="1" applyFont="1" applyFill="1" applyBorder="1" applyAlignment="1" applyProtection="1">
      <alignment horizontal="center" vertical="center"/>
      <protection locked="0"/>
    </xf>
    <xf numFmtId="37" fontId="12" fillId="4" borderId="53" xfId="18" applyNumberFormat="1" applyFont="1" applyFill="1" applyBorder="1" applyAlignment="1" applyProtection="1">
      <alignment horizontal="center" vertical="center"/>
      <protection locked="0"/>
    </xf>
    <xf numFmtId="37" fontId="12" fillId="4" borderId="76" xfId="18" applyNumberFormat="1" applyFont="1" applyFill="1" applyBorder="1" applyAlignment="1" applyProtection="1">
      <alignment horizontal="center" vertical="center"/>
      <protection locked="0"/>
    </xf>
    <xf numFmtId="0" fontId="10" fillId="0" borderId="77"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78" xfId="0" applyFont="1" applyBorder="1" applyAlignment="1">
      <alignment horizontal="center" vertical="center" wrapText="1"/>
    </xf>
    <xf numFmtId="0" fontId="10" fillId="0" borderId="79"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80" xfId="0" applyFont="1" applyBorder="1" applyAlignment="1">
      <alignment horizontal="center" vertical="center" wrapText="1"/>
    </xf>
    <xf numFmtId="0" fontId="10" fillId="0" borderId="81"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82"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83" xfId="0" applyFont="1" applyBorder="1" applyAlignment="1">
      <alignment horizontal="center" vertical="center" wrapText="1"/>
    </xf>
    <xf numFmtId="0" fontId="10" fillId="0" borderId="84"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85" xfId="0" applyFont="1" applyBorder="1" applyAlignment="1">
      <alignment horizontal="center" vertical="center" wrapText="1"/>
    </xf>
    <xf numFmtId="0" fontId="23" fillId="0" borderId="0" xfId="0" applyFont="1" applyFill="1" applyAlignment="1">
      <alignment horizontal="left" wrapText="1"/>
    </xf>
    <xf numFmtId="0" fontId="23" fillId="0" borderId="0" xfId="0" applyFont="1" applyFill="1" applyAlignment="1">
      <alignment wrapText="1"/>
    </xf>
    <xf numFmtId="0" fontId="0" fillId="0" borderId="0" xfId="0" applyFont="1" applyAlignment="1">
      <alignment wrapText="1"/>
    </xf>
    <xf numFmtId="0" fontId="4" fillId="0" borderId="0" xfId="0" applyFont="1" applyFill="1" applyAlignment="1">
      <alignment horizontal="center" vertical="top" wrapText="1"/>
    </xf>
    <xf numFmtId="0" fontId="0" fillId="0" borderId="0" xfId="0" applyAlignment="1">
      <alignment horizontal="center" vertical="top"/>
    </xf>
    <xf numFmtId="0" fontId="0" fillId="0" borderId="51" xfId="0" applyBorder="1" applyAlignment="1">
      <alignment horizontal="center" vertical="top"/>
    </xf>
    <xf numFmtId="0" fontId="7" fillId="0" borderId="0" xfId="0" applyFont="1" applyBorder="1" applyAlignment="1">
      <alignment horizontal="center" vertical="center"/>
    </xf>
    <xf numFmtId="0" fontId="21" fillId="0" borderId="0" xfId="0" applyFont="1" applyBorder="1" applyAlignment="1">
      <alignment horizontal="center" vertical="center"/>
    </xf>
    <xf numFmtId="0" fontId="21" fillId="0" borderId="51" xfId="0" applyFont="1" applyBorder="1" applyAlignment="1">
      <alignment horizontal="center" vertical="center"/>
    </xf>
    <xf numFmtId="0" fontId="5" fillId="0" borderId="79" xfId="0" applyFont="1" applyFill="1" applyBorder="1" applyAlignment="1">
      <alignment horizontal="left" vertical="center"/>
    </xf>
    <xf numFmtId="0" fontId="0" fillId="0" borderId="47" xfId="0" applyBorder="1" applyAlignment="1">
      <alignment vertical="center"/>
    </xf>
    <xf numFmtId="0" fontId="0" fillId="0" borderId="7"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14" fillId="0" borderId="19" xfId="0" applyFont="1" applyFill="1" applyBorder="1" applyAlignment="1">
      <alignment horizontal="left" vertical="center"/>
    </xf>
    <xf numFmtId="0" fontId="21" fillId="0" borderId="51" xfId="0" applyFont="1" applyBorder="1" applyAlignment="1">
      <alignment vertical="center"/>
    </xf>
    <xf numFmtId="0" fontId="21" fillId="0" borderId="46" xfId="0" applyFont="1" applyBorder="1" applyAlignment="1">
      <alignment vertical="center"/>
    </xf>
    <xf numFmtId="0" fontId="25" fillId="0" borderId="65" xfId="0" applyFont="1" applyBorder="1" applyAlignment="1">
      <alignment horizontal="center" vertical="center" wrapText="1"/>
    </xf>
    <xf numFmtId="0" fontId="25" fillId="0" borderId="65" xfId="0" applyFont="1" applyBorder="1" applyAlignment="1">
      <alignment horizontal="center" vertical="center"/>
    </xf>
    <xf numFmtId="0" fontId="24" fillId="0" borderId="86" xfId="20" applyFont="1" applyFill="1" applyBorder="1" applyAlignment="1">
      <alignment horizontal="left" vertical="top" wrapText="1"/>
      <protection/>
    </xf>
    <xf numFmtId="0" fontId="24" fillId="0" borderId="0" xfId="20" applyFont="1" applyFill="1" applyBorder="1" applyAlignment="1">
      <alignment horizontal="left" vertical="top" wrapText="1"/>
      <protection/>
    </xf>
    <xf numFmtId="0" fontId="10" fillId="0" borderId="0" xfId="20" applyFont="1" applyBorder="1" applyAlignment="1">
      <alignment horizontal="center" vertical="center" wrapText="1"/>
      <protection/>
    </xf>
    <xf numFmtId="0" fontId="21" fillId="0" borderId="65" xfId="0" applyFont="1" applyBorder="1" applyAlignment="1">
      <alignment horizontal="center" vertical="center"/>
    </xf>
    <xf numFmtId="0" fontId="29" fillId="0" borderId="0" xfId="0" applyFont="1" applyAlignment="1">
      <alignment horizontal="center" vertical="center" wrapText="1"/>
    </xf>
    <xf numFmtId="0" fontId="30" fillId="0" borderId="50" xfId="0" applyFont="1" applyBorder="1" applyAlignment="1">
      <alignment horizontal="center" vertical="center"/>
    </xf>
    <xf numFmtId="0" fontId="30" fillId="0" borderId="0" xfId="0" applyFont="1" applyAlignment="1">
      <alignment horizontal="center" vertical="center"/>
    </xf>
    <xf numFmtId="0" fontId="0" fillId="0" borderId="0" xfId="0" applyAlignment="1">
      <alignment horizontal="right"/>
    </xf>
    <xf numFmtId="0" fontId="22" fillId="0" borderId="0" xfId="0" applyFont="1" applyAlignment="1">
      <alignment horizontal="center" vertical="center"/>
    </xf>
  </cellXfs>
  <cellStyles count="9">
    <cellStyle name="Normal" xfId="0"/>
    <cellStyle name="Percent" xfId="15"/>
    <cellStyle name="Currency" xfId="16"/>
    <cellStyle name="Currency [0]" xfId="17"/>
    <cellStyle name="Comma" xfId="18"/>
    <cellStyle name="Comma [0]" xfId="19"/>
    <cellStyle name="Normal 2" xfId="20"/>
    <cellStyle name="Normal 3" xfId="21"/>
    <cellStyle name="Comma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40"/>
  <sheetViews>
    <sheetView tabSelected="1" workbookViewId="0" topLeftCell="A1">
      <selection activeCell="A1" sqref="A1:H5"/>
    </sheetView>
  </sheetViews>
  <sheetFormatPr defaultColWidth="9.140625" defaultRowHeight="15"/>
  <cols>
    <col min="1" max="1" width="24.28125" style="71" customWidth="1"/>
    <col min="2" max="2" width="14.57421875" style="72" customWidth="1"/>
    <col min="3" max="3" width="13.140625" style="72" customWidth="1"/>
    <col min="4" max="5" width="13.8515625" style="72" customWidth="1"/>
    <col min="6" max="6" width="14.421875" style="72" customWidth="1"/>
    <col min="7" max="7" width="14.57421875" style="72" customWidth="1"/>
    <col min="8" max="8" width="13.140625" style="72" customWidth="1"/>
    <col min="9" max="256" width="9.140625" style="73" customWidth="1"/>
    <col min="257" max="257" width="24.28125" style="73" customWidth="1"/>
    <col min="258" max="258" width="14.57421875" style="73" customWidth="1"/>
    <col min="259" max="259" width="13.140625" style="73" customWidth="1"/>
    <col min="260" max="261" width="13.8515625" style="73" customWidth="1"/>
    <col min="262" max="262" width="14.421875" style="73" customWidth="1"/>
    <col min="263" max="263" width="14.57421875" style="73" customWidth="1"/>
    <col min="264" max="264" width="13.140625" style="73" customWidth="1"/>
    <col min="265" max="512" width="9.140625" style="73" customWidth="1"/>
    <col min="513" max="513" width="24.28125" style="73" customWidth="1"/>
    <col min="514" max="514" width="14.57421875" style="73" customWidth="1"/>
    <col min="515" max="515" width="13.140625" style="73" customWidth="1"/>
    <col min="516" max="517" width="13.8515625" style="73" customWidth="1"/>
    <col min="518" max="518" width="14.421875" style="73" customWidth="1"/>
    <col min="519" max="519" width="14.57421875" style="73" customWidth="1"/>
    <col min="520" max="520" width="13.140625" style="73" customWidth="1"/>
    <col min="521" max="768" width="9.140625" style="73" customWidth="1"/>
    <col min="769" max="769" width="24.28125" style="73" customWidth="1"/>
    <col min="770" max="770" width="14.57421875" style="73" customWidth="1"/>
    <col min="771" max="771" width="13.140625" style="73" customWidth="1"/>
    <col min="772" max="773" width="13.8515625" style="73" customWidth="1"/>
    <col min="774" max="774" width="14.421875" style="73" customWidth="1"/>
    <col min="775" max="775" width="14.57421875" style="73" customWidth="1"/>
    <col min="776" max="776" width="13.140625" style="73" customWidth="1"/>
    <col min="777" max="1024" width="9.140625" style="73" customWidth="1"/>
    <col min="1025" max="1025" width="24.28125" style="73" customWidth="1"/>
    <col min="1026" max="1026" width="14.57421875" style="73" customWidth="1"/>
    <col min="1027" max="1027" width="13.140625" style="73" customWidth="1"/>
    <col min="1028" max="1029" width="13.8515625" style="73" customWidth="1"/>
    <col min="1030" max="1030" width="14.421875" style="73" customWidth="1"/>
    <col min="1031" max="1031" width="14.57421875" style="73" customWidth="1"/>
    <col min="1032" max="1032" width="13.140625" style="73" customWidth="1"/>
    <col min="1033" max="1280" width="9.140625" style="73" customWidth="1"/>
    <col min="1281" max="1281" width="24.28125" style="73" customWidth="1"/>
    <col min="1282" max="1282" width="14.57421875" style="73" customWidth="1"/>
    <col min="1283" max="1283" width="13.140625" style="73" customWidth="1"/>
    <col min="1284" max="1285" width="13.8515625" style="73" customWidth="1"/>
    <col min="1286" max="1286" width="14.421875" style="73" customWidth="1"/>
    <col min="1287" max="1287" width="14.57421875" style="73" customWidth="1"/>
    <col min="1288" max="1288" width="13.140625" style="73" customWidth="1"/>
    <col min="1289" max="1536" width="9.140625" style="73" customWidth="1"/>
    <col min="1537" max="1537" width="24.28125" style="73" customWidth="1"/>
    <col min="1538" max="1538" width="14.57421875" style="73" customWidth="1"/>
    <col min="1539" max="1539" width="13.140625" style="73" customWidth="1"/>
    <col min="1540" max="1541" width="13.8515625" style="73" customWidth="1"/>
    <col min="1542" max="1542" width="14.421875" style="73" customWidth="1"/>
    <col min="1543" max="1543" width="14.57421875" style="73" customWidth="1"/>
    <col min="1544" max="1544" width="13.140625" style="73" customWidth="1"/>
    <col min="1545" max="1792" width="9.140625" style="73" customWidth="1"/>
    <col min="1793" max="1793" width="24.28125" style="73" customWidth="1"/>
    <col min="1794" max="1794" width="14.57421875" style="73" customWidth="1"/>
    <col min="1795" max="1795" width="13.140625" style="73" customWidth="1"/>
    <col min="1796" max="1797" width="13.8515625" style="73" customWidth="1"/>
    <col min="1798" max="1798" width="14.421875" style="73" customWidth="1"/>
    <col min="1799" max="1799" width="14.57421875" style="73" customWidth="1"/>
    <col min="1800" max="1800" width="13.140625" style="73" customWidth="1"/>
    <col min="1801" max="2048" width="9.140625" style="73" customWidth="1"/>
    <col min="2049" max="2049" width="24.28125" style="73" customWidth="1"/>
    <col min="2050" max="2050" width="14.57421875" style="73" customWidth="1"/>
    <col min="2051" max="2051" width="13.140625" style="73" customWidth="1"/>
    <col min="2052" max="2053" width="13.8515625" style="73" customWidth="1"/>
    <col min="2054" max="2054" width="14.421875" style="73" customWidth="1"/>
    <col min="2055" max="2055" width="14.57421875" style="73" customWidth="1"/>
    <col min="2056" max="2056" width="13.140625" style="73" customWidth="1"/>
    <col min="2057" max="2304" width="9.140625" style="73" customWidth="1"/>
    <col min="2305" max="2305" width="24.28125" style="73" customWidth="1"/>
    <col min="2306" max="2306" width="14.57421875" style="73" customWidth="1"/>
    <col min="2307" max="2307" width="13.140625" style="73" customWidth="1"/>
    <col min="2308" max="2309" width="13.8515625" style="73" customWidth="1"/>
    <col min="2310" max="2310" width="14.421875" style="73" customWidth="1"/>
    <col min="2311" max="2311" width="14.57421875" style="73" customWidth="1"/>
    <col min="2312" max="2312" width="13.140625" style="73" customWidth="1"/>
    <col min="2313" max="2560" width="9.140625" style="73" customWidth="1"/>
    <col min="2561" max="2561" width="24.28125" style="73" customWidth="1"/>
    <col min="2562" max="2562" width="14.57421875" style="73" customWidth="1"/>
    <col min="2563" max="2563" width="13.140625" style="73" customWidth="1"/>
    <col min="2564" max="2565" width="13.8515625" style="73" customWidth="1"/>
    <col min="2566" max="2566" width="14.421875" style="73" customWidth="1"/>
    <col min="2567" max="2567" width="14.57421875" style="73" customWidth="1"/>
    <col min="2568" max="2568" width="13.140625" style="73" customWidth="1"/>
    <col min="2569" max="2816" width="9.140625" style="73" customWidth="1"/>
    <col min="2817" max="2817" width="24.28125" style="73" customWidth="1"/>
    <col min="2818" max="2818" width="14.57421875" style="73" customWidth="1"/>
    <col min="2819" max="2819" width="13.140625" style="73" customWidth="1"/>
    <col min="2820" max="2821" width="13.8515625" style="73" customWidth="1"/>
    <col min="2822" max="2822" width="14.421875" style="73" customWidth="1"/>
    <col min="2823" max="2823" width="14.57421875" style="73" customWidth="1"/>
    <col min="2824" max="2824" width="13.140625" style="73" customWidth="1"/>
    <col min="2825" max="3072" width="9.140625" style="73" customWidth="1"/>
    <col min="3073" max="3073" width="24.28125" style="73" customWidth="1"/>
    <col min="3074" max="3074" width="14.57421875" style="73" customWidth="1"/>
    <col min="3075" max="3075" width="13.140625" style="73" customWidth="1"/>
    <col min="3076" max="3077" width="13.8515625" style="73" customWidth="1"/>
    <col min="3078" max="3078" width="14.421875" style="73" customWidth="1"/>
    <col min="3079" max="3079" width="14.57421875" style="73" customWidth="1"/>
    <col min="3080" max="3080" width="13.140625" style="73" customWidth="1"/>
    <col min="3081" max="3328" width="9.140625" style="73" customWidth="1"/>
    <col min="3329" max="3329" width="24.28125" style="73" customWidth="1"/>
    <col min="3330" max="3330" width="14.57421875" style="73" customWidth="1"/>
    <col min="3331" max="3331" width="13.140625" style="73" customWidth="1"/>
    <col min="3332" max="3333" width="13.8515625" style="73" customWidth="1"/>
    <col min="3334" max="3334" width="14.421875" style="73" customWidth="1"/>
    <col min="3335" max="3335" width="14.57421875" style="73" customWidth="1"/>
    <col min="3336" max="3336" width="13.140625" style="73" customWidth="1"/>
    <col min="3337" max="3584" width="9.140625" style="73" customWidth="1"/>
    <col min="3585" max="3585" width="24.28125" style="73" customWidth="1"/>
    <col min="3586" max="3586" width="14.57421875" style="73" customWidth="1"/>
    <col min="3587" max="3587" width="13.140625" style="73" customWidth="1"/>
    <col min="3588" max="3589" width="13.8515625" style="73" customWidth="1"/>
    <col min="3590" max="3590" width="14.421875" style="73" customWidth="1"/>
    <col min="3591" max="3591" width="14.57421875" style="73" customWidth="1"/>
    <col min="3592" max="3592" width="13.140625" style="73" customWidth="1"/>
    <col min="3593" max="3840" width="9.140625" style="73" customWidth="1"/>
    <col min="3841" max="3841" width="24.28125" style="73" customWidth="1"/>
    <col min="3842" max="3842" width="14.57421875" style="73" customWidth="1"/>
    <col min="3843" max="3843" width="13.140625" style="73" customWidth="1"/>
    <col min="3844" max="3845" width="13.8515625" style="73" customWidth="1"/>
    <col min="3846" max="3846" width="14.421875" style="73" customWidth="1"/>
    <col min="3847" max="3847" width="14.57421875" style="73" customWidth="1"/>
    <col min="3848" max="3848" width="13.140625" style="73" customWidth="1"/>
    <col min="3849" max="4096" width="9.140625" style="73" customWidth="1"/>
    <col min="4097" max="4097" width="24.28125" style="73" customWidth="1"/>
    <col min="4098" max="4098" width="14.57421875" style="73" customWidth="1"/>
    <col min="4099" max="4099" width="13.140625" style="73" customWidth="1"/>
    <col min="4100" max="4101" width="13.8515625" style="73" customWidth="1"/>
    <col min="4102" max="4102" width="14.421875" style="73" customWidth="1"/>
    <col min="4103" max="4103" width="14.57421875" style="73" customWidth="1"/>
    <col min="4104" max="4104" width="13.140625" style="73" customWidth="1"/>
    <col min="4105" max="4352" width="9.140625" style="73" customWidth="1"/>
    <col min="4353" max="4353" width="24.28125" style="73" customWidth="1"/>
    <col min="4354" max="4354" width="14.57421875" style="73" customWidth="1"/>
    <col min="4355" max="4355" width="13.140625" style="73" customWidth="1"/>
    <col min="4356" max="4357" width="13.8515625" style="73" customWidth="1"/>
    <col min="4358" max="4358" width="14.421875" style="73" customWidth="1"/>
    <col min="4359" max="4359" width="14.57421875" style="73" customWidth="1"/>
    <col min="4360" max="4360" width="13.140625" style="73" customWidth="1"/>
    <col min="4361" max="4608" width="9.140625" style="73" customWidth="1"/>
    <col min="4609" max="4609" width="24.28125" style="73" customWidth="1"/>
    <col min="4610" max="4610" width="14.57421875" style="73" customWidth="1"/>
    <col min="4611" max="4611" width="13.140625" style="73" customWidth="1"/>
    <col min="4612" max="4613" width="13.8515625" style="73" customWidth="1"/>
    <col min="4614" max="4614" width="14.421875" style="73" customWidth="1"/>
    <col min="4615" max="4615" width="14.57421875" style="73" customWidth="1"/>
    <col min="4616" max="4616" width="13.140625" style="73" customWidth="1"/>
    <col min="4617" max="4864" width="9.140625" style="73" customWidth="1"/>
    <col min="4865" max="4865" width="24.28125" style="73" customWidth="1"/>
    <col min="4866" max="4866" width="14.57421875" style="73" customWidth="1"/>
    <col min="4867" max="4867" width="13.140625" style="73" customWidth="1"/>
    <col min="4868" max="4869" width="13.8515625" style="73" customWidth="1"/>
    <col min="4870" max="4870" width="14.421875" style="73" customWidth="1"/>
    <col min="4871" max="4871" width="14.57421875" style="73" customWidth="1"/>
    <col min="4872" max="4872" width="13.140625" style="73" customWidth="1"/>
    <col min="4873" max="5120" width="9.140625" style="73" customWidth="1"/>
    <col min="5121" max="5121" width="24.28125" style="73" customWidth="1"/>
    <col min="5122" max="5122" width="14.57421875" style="73" customWidth="1"/>
    <col min="5123" max="5123" width="13.140625" style="73" customWidth="1"/>
    <col min="5124" max="5125" width="13.8515625" style="73" customWidth="1"/>
    <col min="5126" max="5126" width="14.421875" style="73" customWidth="1"/>
    <col min="5127" max="5127" width="14.57421875" style="73" customWidth="1"/>
    <col min="5128" max="5128" width="13.140625" style="73" customWidth="1"/>
    <col min="5129" max="5376" width="9.140625" style="73" customWidth="1"/>
    <col min="5377" max="5377" width="24.28125" style="73" customWidth="1"/>
    <col min="5378" max="5378" width="14.57421875" style="73" customWidth="1"/>
    <col min="5379" max="5379" width="13.140625" style="73" customWidth="1"/>
    <col min="5380" max="5381" width="13.8515625" style="73" customWidth="1"/>
    <col min="5382" max="5382" width="14.421875" style="73" customWidth="1"/>
    <col min="5383" max="5383" width="14.57421875" style="73" customWidth="1"/>
    <col min="5384" max="5384" width="13.140625" style="73" customWidth="1"/>
    <col min="5385" max="5632" width="9.140625" style="73" customWidth="1"/>
    <col min="5633" max="5633" width="24.28125" style="73" customWidth="1"/>
    <col min="5634" max="5634" width="14.57421875" style="73" customWidth="1"/>
    <col min="5635" max="5635" width="13.140625" style="73" customWidth="1"/>
    <col min="5636" max="5637" width="13.8515625" style="73" customWidth="1"/>
    <col min="5638" max="5638" width="14.421875" style="73" customWidth="1"/>
    <col min="5639" max="5639" width="14.57421875" style="73" customWidth="1"/>
    <col min="5640" max="5640" width="13.140625" style="73" customWidth="1"/>
    <col min="5641" max="5888" width="9.140625" style="73" customWidth="1"/>
    <col min="5889" max="5889" width="24.28125" style="73" customWidth="1"/>
    <col min="5890" max="5890" width="14.57421875" style="73" customWidth="1"/>
    <col min="5891" max="5891" width="13.140625" style="73" customWidth="1"/>
    <col min="5892" max="5893" width="13.8515625" style="73" customWidth="1"/>
    <col min="5894" max="5894" width="14.421875" style="73" customWidth="1"/>
    <col min="5895" max="5895" width="14.57421875" style="73" customWidth="1"/>
    <col min="5896" max="5896" width="13.140625" style="73" customWidth="1"/>
    <col min="5897" max="6144" width="9.140625" style="73" customWidth="1"/>
    <col min="6145" max="6145" width="24.28125" style="73" customWidth="1"/>
    <col min="6146" max="6146" width="14.57421875" style="73" customWidth="1"/>
    <col min="6147" max="6147" width="13.140625" style="73" customWidth="1"/>
    <col min="6148" max="6149" width="13.8515625" style="73" customWidth="1"/>
    <col min="6150" max="6150" width="14.421875" style="73" customWidth="1"/>
    <col min="6151" max="6151" width="14.57421875" style="73" customWidth="1"/>
    <col min="6152" max="6152" width="13.140625" style="73" customWidth="1"/>
    <col min="6153" max="6400" width="9.140625" style="73" customWidth="1"/>
    <col min="6401" max="6401" width="24.28125" style="73" customWidth="1"/>
    <col min="6402" max="6402" width="14.57421875" style="73" customWidth="1"/>
    <col min="6403" max="6403" width="13.140625" style="73" customWidth="1"/>
    <col min="6404" max="6405" width="13.8515625" style="73" customWidth="1"/>
    <col min="6406" max="6406" width="14.421875" style="73" customWidth="1"/>
    <col min="6407" max="6407" width="14.57421875" style="73" customWidth="1"/>
    <col min="6408" max="6408" width="13.140625" style="73" customWidth="1"/>
    <col min="6409" max="6656" width="9.140625" style="73" customWidth="1"/>
    <col min="6657" max="6657" width="24.28125" style="73" customWidth="1"/>
    <col min="6658" max="6658" width="14.57421875" style="73" customWidth="1"/>
    <col min="6659" max="6659" width="13.140625" style="73" customWidth="1"/>
    <col min="6660" max="6661" width="13.8515625" style="73" customWidth="1"/>
    <col min="6662" max="6662" width="14.421875" style="73" customWidth="1"/>
    <col min="6663" max="6663" width="14.57421875" style="73" customWidth="1"/>
    <col min="6664" max="6664" width="13.140625" style="73" customWidth="1"/>
    <col min="6665" max="6912" width="9.140625" style="73" customWidth="1"/>
    <col min="6913" max="6913" width="24.28125" style="73" customWidth="1"/>
    <col min="6914" max="6914" width="14.57421875" style="73" customWidth="1"/>
    <col min="6915" max="6915" width="13.140625" style="73" customWidth="1"/>
    <col min="6916" max="6917" width="13.8515625" style="73" customWidth="1"/>
    <col min="6918" max="6918" width="14.421875" style="73" customWidth="1"/>
    <col min="6919" max="6919" width="14.57421875" style="73" customWidth="1"/>
    <col min="6920" max="6920" width="13.140625" style="73" customWidth="1"/>
    <col min="6921" max="7168" width="9.140625" style="73" customWidth="1"/>
    <col min="7169" max="7169" width="24.28125" style="73" customWidth="1"/>
    <col min="7170" max="7170" width="14.57421875" style="73" customWidth="1"/>
    <col min="7171" max="7171" width="13.140625" style="73" customWidth="1"/>
    <col min="7172" max="7173" width="13.8515625" style="73" customWidth="1"/>
    <col min="7174" max="7174" width="14.421875" style="73" customWidth="1"/>
    <col min="7175" max="7175" width="14.57421875" style="73" customWidth="1"/>
    <col min="7176" max="7176" width="13.140625" style="73" customWidth="1"/>
    <col min="7177" max="7424" width="9.140625" style="73" customWidth="1"/>
    <col min="7425" max="7425" width="24.28125" style="73" customWidth="1"/>
    <col min="7426" max="7426" width="14.57421875" style="73" customWidth="1"/>
    <col min="7427" max="7427" width="13.140625" style="73" customWidth="1"/>
    <col min="7428" max="7429" width="13.8515625" style="73" customWidth="1"/>
    <col min="7430" max="7430" width="14.421875" style="73" customWidth="1"/>
    <col min="7431" max="7431" width="14.57421875" style="73" customWidth="1"/>
    <col min="7432" max="7432" width="13.140625" style="73" customWidth="1"/>
    <col min="7433" max="7680" width="9.140625" style="73" customWidth="1"/>
    <col min="7681" max="7681" width="24.28125" style="73" customWidth="1"/>
    <col min="7682" max="7682" width="14.57421875" style="73" customWidth="1"/>
    <col min="7683" max="7683" width="13.140625" style="73" customWidth="1"/>
    <col min="7684" max="7685" width="13.8515625" style="73" customWidth="1"/>
    <col min="7686" max="7686" width="14.421875" style="73" customWidth="1"/>
    <col min="7687" max="7687" width="14.57421875" style="73" customWidth="1"/>
    <col min="7688" max="7688" width="13.140625" style="73" customWidth="1"/>
    <col min="7689" max="7936" width="9.140625" style="73" customWidth="1"/>
    <col min="7937" max="7937" width="24.28125" style="73" customWidth="1"/>
    <col min="7938" max="7938" width="14.57421875" style="73" customWidth="1"/>
    <col min="7939" max="7939" width="13.140625" style="73" customWidth="1"/>
    <col min="7940" max="7941" width="13.8515625" style="73" customWidth="1"/>
    <col min="7942" max="7942" width="14.421875" style="73" customWidth="1"/>
    <col min="7943" max="7943" width="14.57421875" style="73" customWidth="1"/>
    <col min="7944" max="7944" width="13.140625" style="73" customWidth="1"/>
    <col min="7945" max="8192" width="9.140625" style="73" customWidth="1"/>
    <col min="8193" max="8193" width="24.28125" style="73" customWidth="1"/>
    <col min="8194" max="8194" width="14.57421875" style="73" customWidth="1"/>
    <col min="8195" max="8195" width="13.140625" style="73" customWidth="1"/>
    <col min="8196" max="8197" width="13.8515625" style="73" customWidth="1"/>
    <col min="8198" max="8198" width="14.421875" style="73" customWidth="1"/>
    <col min="8199" max="8199" width="14.57421875" style="73" customWidth="1"/>
    <col min="8200" max="8200" width="13.140625" style="73" customWidth="1"/>
    <col min="8201" max="8448" width="9.140625" style="73" customWidth="1"/>
    <col min="8449" max="8449" width="24.28125" style="73" customWidth="1"/>
    <col min="8450" max="8450" width="14.57421875" style="73" customWidth="1"/>
    <col min="8451" max="8451" width="13.140625" style="73" customWidth="1"/>
    <col min="8452" max="8453" width="13.8515625" style="73" customWidth="1"/>
    <col min="8454" max="8454" width="14.421875" style="73" customWidth="1"/>
    <col min="8455" max="8455" width="14.57421875" style="73" customWidth="1"/>
    <col min="8456" max="8456" width="13.140625" style="73" customWidth="1"/>
    <col min="8457" max="8704" width="9.140625" style="73" customWidth="1"/>
    <col min="8705" max="8705" width="24.28125" style="73" customWidth="1"/>
    <col min="8706" max="8706" width="14.57421875" style="73" customWidth="1"/>
    <col min="8707" max="8707" width="13.140625" style="73" customWidth="1"/>
    <col min="8708" max="8709" width="13.8515625" style="73" customWidth="1"/>
    <col min="8710" max="8710" width="14.421875" style="73" customWidth="1"/>
    <col min="8711" max="8711" width="14.57421875" style="73" customWidth="1"/>
    <col min="8712" max="8712" width="13.140625" style="73" customWidth="1"/>
    <col min="8713" max="8960" width="9.140625" style="73" customWidth="1"/>
    <col min="8961" max="8961" width="24.28125" style="73" customWidth="1"/>
    <col min="8962" max="8962" width="14.57421875" style="73" customWidth="1"/>
    <col min="8963" max="8963" width="13.140625" style="73" customWidth="1"/>
    <col min="8964" max="8965" width="13.8515625" style="73" customWidth="1"/>
    <col min="8966" max="8966" width="14.421875" style="73" customWidth="1"/>
    <col min="8967" max="8967" width="14.57421875" style="73" customWidth="1"/>
    <col min="8968" max="8968" width="13.140625" style="73" customWidth="1"/>
    <col min="8969" max="9216" width="9.140625" style="73" customWidth="1"/>
    <col min="9217" max="9217" width="24.28125" style="73" customWidth="1"/>
    <col min="9218" max="9218" width="14.57421875" style="73" customWidth="1"/>
    <col min="9219" max="9219" width="13.140625" style="73" customWidth="1"/>
    <col min="9220" max="9221" width="13.8515625" style="73" customWidth="1"/>
    <col min="9222" max="9222" width="14.421875" style="73" customWidth="1"/>
    <col min="9223" max="9223" width="14.57421875" style="73" customWidth="1"/>
    <col min="9224" max="9224" width="13.140625" style="73" customWidth="1"/>
    <col min="9225" max="9472" width="9.140625" style="73" customWidth="1"/>
    <col min="9473" max="9473" width="24.28125" style="73" customWidth="1"/>
    <col min="9474" max="9474" width="14.57421875" style="73" customWidth="1"/>
    <col min="9475" max="9475" width="13.140625" style="73" customWidth="1"/>
    <col min="9476" max="9477" width="13.8515625" style="73" customWidth="1"/>
    <col min="9478" max="9478" width="14.421875" style="73" customWidth="1"/>
    <col min="9479" max="9479" width="14.57421875" style="73" customWidth="1"/>
    <col min="9480" max="9480" width="13.140625" style="73" customWidth="1"/>
    <col min="9481" max="9728" width="9.140625" style="73" customWidth="1"/>
    <col min="9729" max="9729" width="24.28125" style="73" customWidth="1"/>
    <col min="9730" max="9730" width="14.57421875" style="73" customWidth="1"/>
    <col min="9731" max="9731" width="13.140625" style="73" customWidth="1"/>
    <col min="9732" max="9733" width="13.8515625" style="73" customWidth="1"/>
    <col min="9734" max="9734" width="14.421875" style="73" customWidth="1"/>
    <col min="9735" max="9735" width="14.57421875" style="73" customWidth="1"/>
    <col min="9736" max="9736" width="13.140625" style="73" customWidth="1"/>
    <col min="9737" max="9984" width="9.140625" style="73" customWidth="1"/>
    <col min="9985" max="9985" width="24.28125" style="73" customWidth="1"/>
    <col min="9986" max="9986" width="14.57421875" style="73" customWidth="1"/>
    <col min="9987" max="9987" width="13.140625" style="73" customWidth="1"/>
    <col min="9988" max="9989" width="13.8515625" style="73" customWidth="1"/>
    <col min="9990" max="9990" width="14.421875" style="73" customWidth="1"/>
    <col min="9991" max="9991" width="14.57421875" style="73" customWidth="1"/>
    <col min="9992" max="9992" width="13.140625" style="73" customWidth="1"/>
    <col min="9993" max="10240" width="9.140625" style="73" customWidth="1"/>
    <col min="10241" max="10241" width="24.28125" style="73" customWidth="1"/>
    <col min="10242" max="10242" width="14.57421875" style="73" customWidth="1"/>
    <col min="10243" max="10243" width="13.140625" style="73" customWidth="1"/>
    <col min="10244" max="10245" width="13.8515625" style="73" customWidth="1"/>
    <col min="10246" max="10246" width="14.421875" style="73" customWidth="1"/>
    <col min="10247" max="10247" width="14.57421875" style="73" customWidth="1"/>
    <col min="10248" max="10248" width="13.140625" style="73" customWidth="1"/>
    <col min="10249" max="10496" width="9.140625" style="73" customWidth="1"/>
    <col min="10497" max="10497" width="24.28125" style="73" customWidth="1"/>
    <col min="10498" max="10498" width="14.57421875" style="73" customWidth="1"/>
    <col min="10499" max="10499" width="13.140625" style="73" customWidth="1"/>
    <col min="10500" max="10501" width="13.8515625" style="73" customWidth="1"/>
    <col min="10502" max="10502" width="14.421875" style="73" customWidth="1"/>
    <col min="10503" max="10503" width="14.57421875" style="73" customWidth="1"/>
    <col min="10504" max="10504" width="13.140625" style="73" customWidth="1"/>
    <col min="10505" max="10752" width="9.140625" style="73" customWidth="1"/>
    <col min="10753" max="10753" width="24.28125" style="73" customWidth="1"/>
    <col min="10754" max="10754" width="14.57421875" style="73" customWidth="1"/>
    <col min="10755" max="10755" width="13.140625" style="73" customWidth="1"/>
    <col min="10756" max="10757" width="13.8515625" style="73" customWidth="1"/>
    <col min="10758" max="10758" width="14.421875" style="73" customWidth="1"/>
    <col min="10759" max="10759" width="14.57421875" style="73" customWidth="1"/>
    <col min="10760" max="10760" width="13.140625" style="73" customWidth="1"/>
    <col min="10761" max="11008" width="9.140625" style="73" customWidth="1"/>
    <col min="11009" max="11009" width="24.28125" style="73" customWidth="1"/>
    <col min="11010" max="11010" width="14.57421875" style="73" customWidth="1"/>
    <col min="11011" max="11011" width="13.140625" style="73" customWidth="1"/>
    <col min="11012" max="11013" width="13.8515625" style="73" customWidth="1"/>
    <col min="11014" max="11014" width="14.421875" style="73" customWidth="1"/>
    <col min="11015" max="11015" width="14.57421875" style="73" customWidth="1"/>
    <col min="11016" max="11016" width="13.140625" style="73" customWidth="1"/>
    <col min="11017" max="11264" width="9.140625" style="73" customWidth="1"/>
    <col min="11265" max="11265" width="24.28125" style="73" customWidth="1"/>
    <col min="11266" max="11266" width="14.57421875" style="73" customWidth="1"/>
    <col min="11267" max="11267" width="13.140625" style="73" customWidth="1"/>
    <col min="11268" max="11269" width="13.8515625" style="73" customWidth="1"/>
    <col min="11270" max="11270" width="14.421875" style="73" customWidth="1"/>
    <col min="11271" max="11271" width="14.57421875" style="73" customWidth="1"/>
    <col min="11272" max="11272" width="13.140625" style="73" customWidth="1"/>
    <col min="11273" max="11520" width="9.140625" style="73" customWidth="1"/>
    <col min="11521" max="11521" width="24.28125" style="73" customWidth="1"/>
    <col min="11522" max="11522" width="14.57421875" style="73" customWidth="1"/>
    <col min="11523" max="11523" width="13.140625" style="73" customWidth="1"/>
    <col min="11524" max="11525" width="13.8515625" style="73" customWidth="1"/>
    <col min="11526" max="11526" width="14.421875" style="73" customWidth="1"/>
    <col min="11527" max="11527" width="14.57421875" style="73" customWidth="1"/>
    <col min="11528" max="11528" width="13.140625" style="73" customWidth="1"/>
    <col min="11529" max="11776" width="9.140625" style="73" customWidth="1"/>
    <col min="11777" max="11777" width="24.28125" style="73" customWidth="1"/>
    <col min="11778" max="11778" width="14.57421875" style="73" customWidth="1"/>
    <col min="11779" max="11779" width="13.140625" style="73" customWidth="1"/>
    <col min="11780" max="11781" width="13.8515625" style="73" customWidth="1"/>
    <col min="11782" max="11782" width="14.421875" style="73" customWidth="1"/>
    <col min="11783" max="11783" width="14.57421875" style="73" customWidth="1"/>
    <col min="11784" max="11784" width="13.140625" style="73" customWidth="1"/>
    <col min="11785" max="12032" width="9.140625" style="73" customWidth="1"/>
    <col min="12033" max="12033" width="24.28125" style="73" customWidth="1"/>
    <col min="12034" max="12034" width="14.57421875" style="73" customWidth="1"/>
    <col min="12035" max="12035" width="13.140625" style="73" customWidth="1"/>
    <col min="12036" max="12037" width="13.8515625" style="73" customWidth="1"/>
    <col min="12038" max="12038" width="14.421875" style="73" customWidth="1"/>
    <col min="12039" max="12039" width="14.57421875" style="73" customWidth="1"/>
    <col min="12040" max="12040" width="13.140625" style="73" customWidth="1"/>
    <col min="12041" max="12288" width="9.140625" style="73" customWidth="1"/>
    <col min="12289" max="12289" width="24.28125" style="73" customWidth="1"/>
    <col min="12290" max="12290" width="14.57421875" style="73" customWidth="1"/>
    <col min="12291" max="12291" width="13.140625" style="73" customWidth="1"/>
    <col min="12292" max="12293" width="13.8515625" style="73" customWidth="1"/>
    <col min="12294" max="12294" width="14.421875" style="73" customWidth="1"/>
    <col min="12295" max="12295" width="14.57421875" style="73" customWidth="1"/>
    <col min="12296" max="12296" width="13.140625" style="73" customWidth="1"/>
    <col min="12297" max="12544" width="9.140625" style="73" customWidth="1"/>
    <col min="12545" max="12545" width="24.28125" style="73" customWidth="1"/>
    <col min="12546" max="12546" width="14.57421875" style="73" customWidth="1"/>
    <col min="12547" max="12547" width="13.140625" style="73" customWidth="1"/>
    <col min="12548" max="12549" width="13.8515625" style="73" customWidth="1"/>
    <col min="12550" max="12550" width="14.421875" style="73" customWidth="1"/>
    <col min="12551" max="12551" width="14.57421875" style="73" customWidth="1"/>
    <col min="12552" max="12552" width="13.140625" style="73" customWidth="1"/>
    <col min="12553" max="12800" width="9.140625" style="73" customWidth="1"/>
    <col min="12801" max="12801" width="24.28125" style="73" customWidth="1"/>
    <col min="12802" max="12802" width="14.57421875" style="73" customWidth="1"/>
    <col min="12803" max="12803" width="13.140625" style="73" customWidth="1"/>
    <col min="12804" max="12805" width="13.8515625" style="73" customWidth="1"/>
    <col min="12806" max="12806" width="14.421875" style="73" customWidth="1"/>
    <col min="12807" max="12807" width="14.57421875" style="73" customWidth="1"/>
    <col min="12808" max="12808" width="13.140625" style="73" customWidth="1"/>
    <col min="12809" max="13056" width="9.140625" style="73" customWidth="1"/>
    <col min="13057" max="13057" width="24.28125" style="73" customWidth="1"/>
    <col min="13058" max="13058" width="14.57421875" style="73" customWidth="1"/>
    <col min="13059" max="13059" width="13.140625" style="73" customWidth="1"/>
    <col min="13060" max="13061" width="13.8515625" style="73" customWidth="1"/>
    <col min="13062" max="13062" width="14.421875" style="73" customWidth="1"/>
    <col min="13063" max="13063" width="14.57421875" style="73" customWidth="1"/>
    <col min="13064" max="13064" width="13.140625" style="73" customWidth="1"/>
    <col min="13065" max="13312" width="9.140625" style="73" customWidth="1"/>
    <col min="13313" max="13313" width="24.28125" style="73" customWidth="1"/>
    <col min="13314" max="13314" width="14.57421875" style="73" customWidth="1"/>
    <col min="13315" max="13315" width="13.140625" style="73" customWidth="1"/>
    <col min="13316" max="13317" width="13.8515625" style="73" customWidth="1"/>
    <col min="13318" max="13318" width="14.421875" style="73" customWidth="1"/>
    <col min="13319" max="13319" width="14.57421875" style="73" customWidth="1"/>
    <col min="13320" max="13320" width="13.140625" style="73" customWidth="1"/>
    <col min="13321" max="13568" width="9.140625" style="73" customWidth="1"/>
    <col min="13569" max="13569" width="24.28125" style="73" customWidth="1"/>
    <col min="13570" max="13570" width="14.57421875" style="73" customWidth="1"/>
    <col min="13571" max="13571" width="13.140625" style="73" customWidth="1"/>
    <col min="13572" max="13573" width="13.8515625" style="73" customWidth="1"/>
    <col min="13574" max="13574" width="14.421875" style="73" customWidth="1"/>
    <col min="13575" max="13575" width="14.57421875" style="73" customWidth="1"/>
    <col min="13576" max="13576" width="13.140625" style="73" customWidth="1"/>
    <col min="13577" max="13824" width="9.140625" style="73" customWidth="1"/>
    <col min="13825" max="13825" width="24.28125" style="73" customWidth="1"/>
    <col min="13826" max="13826" width="14.57421875" style="73" customWidth="1"/>
    <col min="13827" max="13827" width="13.140625" style="73" customWidth="1"/>
    <col min="13828" max="13829" width="13.8515625" style="73" customWidth="1"/>
    <col min="13830" max="13830" width="14.421875" style="73" customWidth="1"/>
    <col min="13831" max="13831" width="14.57421875" style="73" customWidth="1"/>
    <col min="13832" max="13832" width="13.140625" style="73" customWidth="1"/>
    <col min="13833" max="14080" width="9.140625" style="73" customWidth="1"/>
    <col min="14081" max="14081" width="24.28125" style="73" customWidth="1"/>
    <col min="14082" max="14082" width="14.57421875" style="73" customWidth="1"/>
    <col min="14083" max="14083" width="13.140625" style="73" customWidth="1"/>
    <col min="14084" max="14085" width="13.8515625" style="73" customWidth="1"/>
    <col min="14086" max="14086" width="14.421875" style="73" customWidth="1"/>
    <col min="14087" max="14087" width="14.57421875" style="73" customWidth="1"/>
    <col min="14088" max="14088" width="13.140625" style="73" customWidth="1"/>
    <col min="14089" max="14336" width="9.140625" style="73" customWidth="1"/>
    <col min="14337" max="14337" width="24.28125" style="73" customWidth="1"/>
    <col min="14338" max="14338" width="14.57421875" style="73" customWidth="1"/>
    <col min="14339" max="14339" width="13.140625" style="73" customWidth="1"/>
    <col min="14340" max="14341" width="13.8515625" style="73" customWidth="1"/>
    <col min="14342" max="14342" width="14.421875" style="73" customWidth="1"/>
    <col min="14343" max="14343" width="14.57421875" style="73" customWidth="1"/>
    <col min="14344" max="14344" width="13.140625" style="73" customWidth="1"/>
    <col min="14345" max="14592" width="9.140625" style="73" customWidth="1"/>
    <col min="14593" max="14593" width="24.28125" style="73" customWidth="1"/>
    <col min="14594" max="14594" width="14.57421875" style="73" customWidth="1"/>
    <col min="14595" max="14595" width="13.140625" style="73" customWidth="1"/>
    <col min="14596" max="14597" width="13.8515625" style="73" customWidth="1"/>
    <col min="14598" max="14598" width="14.421875" style="73" customWidth="1"/>
    <col min="14599" max="14599" width="14.57421875" style="73" customWidth="1"/>
    <col min="14600" max="14600" width="13.140625" style="73" customWidth="1"/>
    <col min="14601" max="14848" width="9.140625" style="73" customWidth="1"/>
    <col min="14849" max="14849" width="24.28125" style="73" customWidth="1"/>
    <col min="14850" max="14850" width="14.57421875" style="73" customWidth="1"/>
    <col min="14851" max="14851" width="13.140625" style="73" customWidth="1"/>
    <col min="14852" max="14853" width="13.8515625" style="73" customWidth="1"/>
    <col min="14854" max="14854" width="14.421875" style="73" customWidth="1"/>
    <col min="14855" max="14855" width="14.57421875" style="73" customWidth="1"/>
    <col min="14856" max="14856" width="13.140625" style="73" customWidth="1"/>
    <col min="14857" max="15104" width="9.140625" style="73" customWidth="1"/>
    <col min="15105" max="15105" width="24.28125" style="73" customWidth="1"/>
    <col min="15106" max="15106" width="14.57421875" style="73" customWidth="1"/>
    <col min="15107" max="15107" width="13.140625" style="73" customWidth="1"/>
    <col min="15108" max="15109" width="13.8515625" style="73" customWidth="1"/>
    <col min="15110" max="15110" width="14.421875" style="73" customWidth="1"/>
    <col min="15111" max="15111" width="14.57421875" style="73" customWidth="1"/>
    <col min="15112" max="15112" width="13.140625" style="73" customWidth="1"/>
    <col min="15113" max="15360" width="9.140625" style="73" customWidth="1"/>
    <col min="15361" max="15361" width="24.28125" style="73" customWidth="1"/>
    <col min="15362" max="15362" width="14.57421875" style="73" customWidth="1"/>
    <col min="15363" max="15363" width="13.140625" style="73" customWidth="1"/>
    <col min="15364" max="15365" width="13.8515625" style="73" customWidth="1"/>
    <col min="15366" max="15366" width="14.421875" style="73" customWidth="1"/>
    <col min="15367" max="15367" width="14.57421875" style="73" customWidth="1"/>
    <col min="15368" max="15368" width="13.140625" style="73" customWidth="1"/>
    <col min="15369" max="15616" width="9.140625" style="73" customWidth="1"/>
    <col min="15617" max="15617" width="24.28125" style="73" customWidth="1"/>
    <col min="15618" max="15618" width="14.57421875" style="73" customWidth="1"/>
    <col min="15619" max="15619" width="13.140625" style="73" customWidth="1"/>
    <col min="15620" max="15621" width="13.8515625" style="73" customWidth="1"/>
    <col min="15622" max="15622" width="14.421875" style="73" customWidth="1"/>
    <col min="15623" max="15623" width="14.57421875" style="73" customWidth="1"/>
    <col min="15624" max="15624" width="13.140625" style="73" customWidth="1"/>
    <col min="15625" max="15872" width="9.140625" style="73" customWidth="1"/>
    <col min="15873" max="15873" width="24.28125" style="73" customWidth="1"/>
    <col min="15874" max="15874" width="14.57421875" style="73" customWidth="1"/>
    <col min="15875" max="15875" width="13.140625" style="73" customWidth="1"/>
    <col min="15876" max="15877" width="13.8515625" style="73" customWidth="1"/>
    <col min="15878" max="15878" width="14.421875" style="73" customWidth="1"/>
    <col min="15879" max="15879" width="14.57421875" style="73" customWidth="1"/>
    <col min="15880" max="15880" width="13.140625" style="73" customWidth="1"/>
    <col min="15881" max="16128" width="9.140625" style="73" customWidth="1"/>
    <col min="16129" max="16129" width="24.28125" style="73" customWidth="1"/>
    <col min="16130" max="16130" width="14.57421875" style="73" customWidth="1"/>
    <col min="16131" max="16131" width="13.140625" style="73" customWidth="1"/>
    <col min="16132" max="16133" width="13.8515625" style="73" customWidth="1"/>
    <col min="16134" max="16134" width="14.421875" style="73" customWidth="1"/>
    <col min="16135" max="16135" width="14.57421875" style="73" customWidth="1"/>
    <col min="16136" max="16136" width="13.140625" style="73" customWidth="1"/>
    <col min="16137" max="16384" width="9.140625" style="73" customWidth="1"/>
  </cols>
  <sheetData>
    <row r="1" spans="1:8" ht="15">
      <c r="A1" s="151" t="s">
        <v>81</v>
      </c>
      <c r="B1" s="152"/>
      <c r="C1" s="152"/>
      <c r="D1" s="152"/>
      <c r="E1" s="152"/>
      <c r="F1" s="152"/>
      <c r="G1" s="152"/>
      <c r="H1" s="152"/>
    </row>
    <row r="2" spans="1:8" ht="15">
      <c r="A2" s="152"/>
      <c r="B2" s="152"/>
      <c r="C2" s="152"/>
      <c r="D2" s="152"/>
      <c r="E2" s="152"/>
      <c r="F2" s="152"/>
      <c r="G2" s="152"/>
      <c r="H2" s="152"/>
    </row>
    <row r="3" spans="1:8" ht="15">
      <c r="A3" s="152"/>
      <c r="B3" s="152"/>
      <c r="C3" s="152"/>
      <c r="D3" s="152"/>
      <c r="E3" s="152"/>
      <c r="F3" s="152"/>
      <c r="G3" s="152"/>
      <c r="H3" s="152"/>
    </row>
    <row r="4" spans="1:8" ht="15">
      <c r="A4" s="152"/>
      <c r="B4" s="152"/>
      <c r="C4" s="152"/>
      <c r="D4" s="152"/>
      <c r="E4" s="152"/>
      <c r="F4" s="152"/>
      <c r="G4" s="152"/>
      <c r="H4" s="152"/>
    </row>
    <row r="5" spans="1:8" ht="13.5" thickBot="1">
      <c r="A5" s="153"/>
      <c r="B5" s="153"/>
      <c r="C5" s="153"/>
      <c r="D5" s="153"/>
      <c r="E5" s="153"/>
      <c r="F5" s="153"/>
      <c r="G5" s="153"/>
      <c r="H5" s="153"/>
    </row>
    <row r="6" spans="1:8" s="74" customFormat="1" ht="23.25" customHeight="1">
      <c r="A6" s="160" t="s">
        <v>37</v>
      </c>
      <c r="B6" s="162" t="s">
        <v>66</v>
      </c>
      <c r="C6" s="163"/>
      <c r="D6" s="164"/>
      <c r="E6" s="97" t="s">
        <v>67</v>
      </c>
      <c r="F6" s="98" t="s">
        <v>68</v>
      </c>
      <c r="G6" s="181" t="s">
        <v>66</v>
      </c>
      <c r="H6" s="182"/>
    </row>
    <row r="7" spans="1:8" ht="15.75" customHeight="1">
      <c r="A7" s="161"/>
      <c r="B7" s="165" t="s">
        <v>69</v>
      </c>
      <c r="C7" s="168" t="s">
        <v>42</v>
      </c>
      <c r="D7" s="170" t="s">
        <v>70</v>
      </c>
      <c r="E7" s="173" t="s">
        <v>70</v>
      </c>
      <c r="F7" s="175" t="s">
        <v>70</v>
      </c>
      <c r="G7" s="177" t="s">
        <v>71</v>
      </c>
      <c r="H7" s="179" t="s">
        <v>72</v>
      </c>
    </row>
    <row r="8" spans="1:8" ht="15.75" customHeight="1">
      <c r="A8" s="161"/>
      <c r="B8" s="166"/>
      <c r="C8" s="168"/>
      <c r="D8" s="171"/>
      <c r="E8" s="173"/>
      <c r="F8" s="175"/>
      <c r="G8" s="177"/>
      <c r="H8" s="179"/>
    </row>
    <row r="9" spans="1:8" ht="15.75" customHeight="1" thickBot="1">
      <c r="A9" s="161"/>
      <c r="B9" s="167"/>
      <c r="C9" s="169"/>
      <c r="D9" s="172"/>
      <c r="E9" s="174"/>
      <c r="F9" s="176"/>
      <c r="G9" s="178"/>
      <c r="H9" s="180"/>
    </row>
    <row r="10" spans="1:8" ht="21.75" customHeight="1">
      <c r="A10" s="99" t="s">
        <v>0</v>
      </c>
      <c r="B10" s="75">
        <v>2282</v>
      </c>
      <c r="C10" s="76">
        <v>2274</v>
      </c>
      <c r="D10" s="76">
        <v>2268</v>
      </c>
      <c r="E10" s="76">
        <v>556</v>
      </c>
      <c r="F10" s="77">
        <f>D10+E10</f>
        <v>2824</v>
      </c>
      <c r="G10" s="78">
        <v>2254</v>
      </c>
      <c r="H10" s="79">
        <v>2225</v>
      </c>
    </row>
    <row r="11" spans="1:8" ht="21.75" customHeight="1">
      <c r="A11" s="99" t="s">
        <v>25</v>
      </c>
      <c r="B11" s="75">
        <v>2114</v>
      </c>
      <c r="C11" s="76">
        <v>2087</v>
      </c>
      <c r="D11" s="76">
        <v>2081</v>
      </c>
      <c r="E11" s="76">
        <v>561</v>
      </c>
      <c r="F11" s="77">
        <f aca="true" t="shared" si="0" ref="F11:F36">D11+E11</f>
        <v>2642</v>
      </c>
      <c r="G11" s="80">
        <v>2067</v>
      </c>
      <c r="H11" s="81">
        <v>2038</v>
      </c>
    </row>
    <row r="12" spans="1:8" ht="21.75" customHeight="1">
      <c r="A12" s="99" t="s">
        <v>1</v>
      </c>
      <c r="B12" s="75">
        <v>1028</v>
      </c>
      <c r="C12" s="76">
        <v>1072</v>
      </c>
      <c r="D12" s="76">
        <v>1066</v>
      </c>
      <c r="E12" s="76">
        <v>326</v>
      </c>
      <c r="F12" s="77">
        <f t="shared" si="0"/>
        <v>1392</v>
      </c>
      <c r="G12" s="80">
        <v>1052</v>
      </c>
      <c r="H12" s="81">
        <v>1023</v>
      </c>
    </row>
    <row r="13" spans="1:8" ht="21.75" customHeight="1">
      <c r="A13" s="99" t="s">
        <v>2</v>
      </c>
      <c r="B13" s="75">
        <v>3553</v>
      </c>
      <c r="C13" s="76">
        <v>3541</v>
      </c>
      <c r="D13" s="76">
        <v>3535</v>
      </c>
      <c r="E13" s="76">
        <v>903</v>
      </c>
      <c r="F13" s="77">
        <f t="shared" si="0"/>
        <v>4438</v>
      </c>
      <c r="G13" s="80">
        <v>3521</v>
      </c>
      <c r="H13" s="81">
        <v>3492</v>
      </c>
    </row>
    <row r="14" spans="1:8" ht="21.75" customHeight="1">
      <c r="A14" s="99" t="s">
        <v>3</v>
      </c>
      <c r="B14" s="75">
        <v>1236</v>
      </c>
      <c r="C14" s="76">
        <v>1260</v>
      </c>
      <c r="D14" s="76">
        <v>1254</v>
      </c>
      <c r="E14" s="76">
        <v>368</v>
      </c>
      <c r="F14" s="77">
        <f t="shared" si="0"/>
        <v>1622</v>
      </c>
      <c r="G14" s="80">
        <v>1240</v>
      </c>
      <c r="H14" s="81">
        <v>1211</v>
      </c>
    </row>
    <row r="15" spans="1:8" ht="21.75" customHeight="1">
      <c r="A15" s="99" t="s">
        <v>73</v>
      </c>
      <c r="B15" s="75">
        <v>2317</v>
      </c>
      <c r="C15" s="76">
        <v>2271</v>
      </c>
      <c r="D15" s="76">
        <v>2265</v>
      </c>
      <c r="E15" s="76">
        <f>545+25</f>
        <v>570</v>
      </c>
      <c r="F15" s="77">
        <f t="shared" si="0"/>
        <v>2835</v>
      </c>
      <c r="G15" s="80">
        <v>2251</v>
      </c>
      <c r="H15" s="81">
        <v>2222</v>
      </c>
    </row>
    <row r="16" spans="1:8" ht="21.75" customHeight="1">
      <c r="A16" s="99" t="s">
        <v>5</v>
      </c>
      <c r="B16" s="75">
        <v>2127</v>
      </c>
      <c r="C16" s="76">
        <v>2126</v>
      </c>
      <c r="D16" s="76">
        <v>2120</v>
      </c>
      <c r="E16" s="76">
        <v>634</v>
      </c>
      <c r="F16" s="77">
        <f t="shared" si="0"/>
        <v>2754</v>
      </c>
      <c r="G16" s="80">
        <v>2106</v>
      </c>
      <c r="H16" s="81">
        <v>2077</v>
      </c>
    </row>
    <row r="17" spans="1:8" ht="21.75" customHeight="1">
      <c r="A17" s="99" t="s">
        <v>23</v>
      </c>
      <c r="B17" s="75">
        <v>2021</v>
      </c>
      <c r="C17" s="76">
        <v>2046</v>
      </c>
      <c r="D17" s="76">
        <v>2040</v>
      </c>
      <c r="E17" s="76">
        <v>644</v>
      </c>
      <c r="F17" s="77">
        <f t="shared" si="0"/>
        <v>2684</v>
      </c>
      <c r="G17" s="80">
        <v>2026</v>
      </c>
      <c r="H17" s="81">
        <v>1997</v>
      </c>
    </row>
    <row r="18" spans="1:8" ht="21.75" customHeight="1">
      <c r="A18" s="99" t="s">
        <v>24</v>
      </c>
      <c r="B18" s="75">
        <v>2268</v>
      </c>
      <c r="C18" s="76">
        <v>2299</v>
      </c>
      <c r="D18" s="76">
        <v>2293</v>
      </c>
      <c r="E18" s="76">
        <v>623</v>
      </c>
      <c r="F18" s="77">
        <f t="shared" si="0"/>
        <v>2916</v>
      </c>
      <c r="G18" s="80">
        <v>2279</v>
      </c>
      <c r="H18" s="81">
        <v>2250</v>
      </c>
    </row>
    <row r="19" spans="1:8" ht="21.75" customHeight="1">
      <c r="A19" s="99" t="s">
        <v>6</v>
      </c>
      <c r="B19" s="75">
        <v>1154</v>
      </c>
      <c r="C19" s="76">
        <v>1159</v>
      </c>
      <c r="D19" s="76">
        <v>1153</v>
      </c>
      <c r="E19" s="76">
        <v>401</v>
      </c>
      <c r="F19" s="77">
        <f t="shared" si="0"/>
        <v>1554</v>
      </c>
      <c r="G19" s="80">
        <v>1139</v>
      </c>
      <c r="H19" s="81">
        <v>1110</v>
      </c>
    </row>
    <row r="20" spans="1:8" ht="21.75" customHeight="1">
      <c r="A20" s="99" t="s">
        <v>7</v>
      </c>
      <c r="B20" s="75">
        <v>3678</v>
      </c>
      <c r="C20" s="76">
        <v>3305</v>
      </c>
      <c r="D20" s="76">
        <v>3282</v>
      </c>
      <c r="E20" s="76">
        <v>1068</v>
      </c>
      <c r="F20" s="77">
        <f t="shared" si="0"/>
        <v>4350</v>
      </c>
      <c r="G20" s="80">
        <v>3254</v>
      </c>
      <c r="H20" s="81">
        <v>3208</v>
      </c>
    </row>
    <row r="21" spans="1:8" ht="21.75" customHeight="1">
      <c r="A21" s="99" t="s">
        <v>74</v>
      </c>
      <c r="B21" s="75">
        <f>1751+200</f>
        <v>1951</v>
      </c>
      <c r="C21" s="76">
        <f>1730+200</f>
        <v>1930</v>
      </c>
      <c r="D21" s="76">
        <f>1724+200</f>
        <v>1924</v>
      </c>
      <c r="E21" s="76">
        <v>670</v>
      </c>
      <c r="F21" s="77">
        <f t="shared" si="0"/>
        <v>2594</v>
      </c>
      <c r="G21" s="80">
        <f>1710+200</f>
        <v>1910</v>
      </c>
      <c r="H21" s="81">
        <f>1681+200</f>
        <v>1881</v>
      </c>
    </row>
    <row r="22" spans="1:8" ht="21.75" customHeight="1">
      <c r="A22" s="99" t="s">
        <v>9</v>
      </c>
      <c r="B22" s="75">
        <v>2566</v>
      </c>
      <c r="C22" s="76">
        <v>2439</v>
      </c>
      <c r="D22" s="76">
        <v>2433</v>
      </c>
      <c r="E22" s="76">
        <v>575</v>
      </c>
      <c r="F22" s="77">
        <f t="shared" si="0"/>
        <v>3008</v>
      </c>
      <c r="G22" s="80">
        <v>2419</v>
      </c>
      <c r="H22" s="81">
        <v>2390</v>
      </c>
    </row>
    <row r="23" spans="1:8" ht="21.75" customHeight="1">
      <c r="A23" s="99" t="s">
        <v>75</v>
      </c>
      <c r="B23" s="75">
        <v>2145</v>
      </c>
      <c r="C23" s="76">
        <v>2140</v>
      </c>
      <c r="D23" s="76">
        <f>2134+65</f>
        <v>2199</v>
      </c>
      <c r="E23" s="76">
        <v>650</v>
      </c>
      <c r="F23" s="77">
        <f t="shared" si="0"/>
        <v>2849</v>
      </c>
      <c r="G23" s="80">
        <f>2120+65</f>
        <v>2185</v>
      </c>
      <c r="H23" s="81">
        <f>2091+65</f>
        <v>2156</v>
      </c>
    </row>
    <row r="24" spans="1:8" ht="21.75" customHeight="1">
      <c r="A24" s="99" t="s">
        <v>11</v>
      </c>
      <c r="B24" s="75">
        <v>1537</v>
      </c>
      <c r="C24" s="76">
        <v>1536</v>
      </c>
      <c r="D24" s="76">
        <v>1530</v>
      </c>
      <c r="E24" s="76">
        <v>545</v>
      </c>
      <c r="F24" s="77">
        <f t="shared" si="0"/>
        <v>2075</v>
      </c>
      <c r="G24" s="80">
        <v>1516</v>
      </c>
      <c r="H24" s="81">
        <v>1487</v>
      </c>
    </row>
    <row r="25" spans="1:8" ht="21.75" customHeight="1">
      <c r="A25" s="99" t="s">
        <v>12</v>
      </c>
      <c r="B25" s="75">
        <v>2517</v>
      </c>
      <c r="C25" s="76">
        <v>2473</v>
      </c>
      <c r="D25" s="76">
        <v>2467</v>
      </c>
      <c r="E25" s="76">
        <v>583</v>
      </c>
      <c r="F25" s="77">
        <f t="shared" si="0"/>
        <v>3050</v>
      </c>
      <c r="G25" s="80">
        <v>2453</v>
      </c>
      <c r="H25" s="81">
        <v>2424</v>
      </c>
    </row>
    <row r="26" spans="1:8" ht="21.75" customHeight="1">
      <c r="A26" s="99" t="s">
        <v>13</v>
      </c>
      <c r="B26" s="75">
        <v>1466</v>
      </c>
      <c r="C26" s="76">
        <v>1473</v>
      </c>
      <c r="D26" s="76">
        <v>1467</v>
      </c>
      <c r="E26" s="76">
        <v>407</v>
      </c>
      <c r="F26" s="77">
        <f t="shared" si="0"/>
        <v>1874</v>
      </c>
      <c r="G26" s="80">
        <v>1453</v>
      </c>
      <c r="H26" s="81">
        <v>1424</v>
      </c>
    </row>
    <row r="27" spans="1:8" ht="21.75" customHeight="1" thickBot="1">
      <c r="A27" s="99" t="s">
        <v>77</v>
      </c>
      <c r="B27" s="82">
        <v>1442</v>
      </c>
      <c r="C27" s="83">
        <v>1383</v>
      </c>
      <c r="D27" s="83">
        <v>1377</v>
      </c>
      <c r="E27" s="76">
        <v>540</v>
      </c>
      <c r="F27" s="77">
        <f t="shared" si="0"/>
        <v>1917</v>
      </c>
      <c r="G27" s="84">
        <v>1363</v>
      </c>
      <c r="H27" s="85">
        <v>1334</v>
      </c>
    </row>
    <row r="28" spans="1:8" ht="21.75" customHeight="1" thickBot="1" thickTop="1">
      <c r="A28" s="100" t="s">
        <v>85</v>
      </c>
      <c r="B28" s="155" t="s">
        <v>45</v>
      </c>
      <c r="C28" s="156"/>
      <c r="D28" s="157"/>
      <c r="E28" s="86">
        <v>2</v>
      </c>
      <c r="F28" s="87">
        <f t="shared" si="0"/>
        <v>2</v>
      </c>
      <c r="G28" s="158" t="s">
        <v>45</v>
      </c>
      <c r="H28" s="159"/>
    </row>
    <row r="29" spans="1:8" ht="21.75" customHeight="1" thickTop="1">
      <c r="A29" s="99" t="s">
        <v>15</v>
      </c>
      <c r="B29" s="88">
        <v>1094</v>
      </c>
      <c r="C29" s="89">
        <v>1044</v>
      </c>
      <c r="D29" s="90">
        <v>1038</v>
      </c>
      <c r="E29" s="76">
        <v>459</v>
      </c>
      <c r="F29" s="77">
        <f t="shared" si="0"/>
        <v>1497</v>
      </c>
      <c r="G29" s="91">
        <v>1024</v>
      </c>
      <c r="H29" s="92">
        <v>995</v>
      </c>
    </row>
    <row r="30" spans="1:8" ht="21.75" customHeight="1">
      <c r="A30" s="99" t="s">
        <v>16</v>
      </c>
      <c r="B30" s="75">
        <v>1943</v>
      </c>
      <c r="C30" s="76">
        <v>1749</v>
      </c>
      <c r="D30" s="76">
        <v>1743</v>
      </c>
      <c r="E30" s="76">
        <v>526</v>
      </c>
      <c r="F30" s="77">
        <f t="shared" si="0"/>
        <v>2269</v>
      </c>
      <c r="G30" s="80">
        <v>1729</v>
      </c>
      <c r="H30" s="81">
        <v>1700</v>
      </c>
    </row>
    <row r="31" spans="1:8" ht="21.75" customHeight="1">
      <c r="A31" s="99" t="s">
        <v>46</v>
      </c>
      <c r="B31" s="75">
        <v>504</v>
      </c>
      <c r="C31" s="76">
        <v>482</v>
      </c>
      <c r="D31" s="76">
        <v>476</v>
      </c>
      <c r="E31" s="76">
        <v>212</v>
      </c>
      <c r="F31" s="77">
        <f t="shared" si="0"/>
        <v>688</v>
      </c>
      <c r="G31" s="80">
        <v>462</v>
      </c>
      <c r="H31" s="81">
        <v>433</v>
      </c>
    </row>
    <row r="32" spans="1:8" ht="21.75" customHeight="1">
      <c r="A32" s="99" t="s">
        <v>18</v>
      </c>
      <c r="B32" s="75">
        <v>1118</v>
      </c>
      <c r="C32" s="76">
        <v>1040</v>
      </c>
      <c r="D32" s="76">
        <v>1034</v>
      </c>
      <c r="E32" s="76">
        <v>390</v>
      </c>
      <c r="F32" s="77">
        <f t="shared" si="0"/>
        <v>1424</v>
      </c>
      <c r="G32" s="80">
        <v>1020</v>
      </c>
      <c r="H32" s="81">
        <v>991</v>
      </c>
    </row>
    <row r="33" spans="1:8" ht="21.75" customHeight="1">
      <c r="A33" s="99" t="s">
        <v>19</v>
      </c>
      <c r="B33" s="75">
        <v>2406</v>
      </c>
      <c r="C33" s="76">
        <v>2379</v>
      </c>
      <c r="D33" s="76">
        <v>2373</v>
      </c>
      <c r="E33" s="76">
        <v>684</v>
      </c>
      <c r="F33" s="77">
        <f t="shared" si="0"/>
        <v>3057</v>
      </c>
      <c r="G33" s="80">
        <v>2359</v>
      </c>
      <c r="H33" s="81">
        <v>2330</v>
      </c>
    </row>
    <row r="34" spans="1:8" ht="21.75" customHeight="1">
      <c r="A34" s="99" t="s">
        <v>20</v>
      </c>
      <c r="B34" s="75">
        <v>1375</v>
      </c>
      <c r="C34" s="76">
        <v>1351</v>
      </c>
      <c r="D34" s="76">
        <v>1345</v>
      </c>
      <c r="E34" s="76">
        <v>487</v>
      </c>
      <c r="F34" s="77">
        <f t="shared" si="0"/>
        <v>1832</v>
      </c>
      <c r="G34" s="80">
        <v>1331</v>
      </c>
      <c r="H34" s="81">
        <v>1302</v>
      </c>
    </row>
    <row r="35" spans="1:8" ht="21.75" customHeight="1">
      <c r="A35" s="99" t="s">
        <v>21</v>
      </c>
      <c r="B35" s="75">
        <v>2364</v>
      </c>
      <c r="C35" s="76">
        <v>2390</v>
      </c>
      <c r="D35" s="76">
        <v>2384</v>
      </c>
      <c r="E35" s="76">
        <v>546</v>
      </c>
      <c r="F35" s="77">
        <f t="shared" si="0"/>
        <v>2930</v>
      </c>
      <c r="G35" s="80">
        <v>2370</v>
      </c>
      <c r="H35" s="81">
        <v>2341</v>
      </c>
    </row>
    <row r="36" spans="1:8" ht="21.75" customHeight="1" thickBot="1">
      <c r="A36" s="99" t="s">
        <v>22</v>
      </c>
      <c r="B36" s="75">
        <v>1425</v>
      </c>
      <c r="C36" s="76">
        <v>1356</v>
      </c>
      <c r="D36" s="76">
        <v>1350</v>
      </c>
      <c r="E36" s="76">
        <v>691</v>
      </c>
      <c r="F36" s="77">
        <f t="shared" si="0"/>
        <v>2041</v>
      </c>
      <c r="G36" s="80">
        <v>1336</v>
      </c>
      <c r="H36" s="81">
        <v>1307</v>
      </c>
    </row>
    <row r="37" spans="1:8" ht="22.5" customHeight="1" thickBot="1">
      <c r="A37" s="101" t="s">
        <v>47</v>
      </c>
      <c r="B37" s="93">
        <f aca="true" t="shared" si="1" ref="B37:H37">SUM(B10:B36)</f>
        <v>49631</v>
      </c>
      <c r="C37" s="93">
        <f t="shared" si="1"/>
        <v>48605</v>
      </c>
      <c r="D37" s="93">
        <f t="shared" si="1"/>
        <v>48497</v>
      </c>
      <c r="E37" s="93">
        <f t="shared" si="1"/>
        <v>14621</v>
      </c>
      <c r="F37" s="94">
        <f t="shared" si="1"/>
        <v>63118</v>
      </c>
      <c r="G37" s="95">
        <f t="shared" si="1"/>
        <v>48119</v>
      </c>
      <c r="H37" s="96">
        <f t="shared" si="1"/>
        <v>47348</v>
      </c>
    </row>
    <row r="39" spans="1:8" ht="18" customHeight="1">
      <c r="A39" s="154" t="s">
        <v>82</v>
      </c>
      <c r="B39" s="154"/>
      <c r="C39" s="154"/>
      <c r="D39" s="154"/>
      <c r="E39" s="154"/>
      <c r="F39" s="154"/>
      <c r="G39" s="154"/>
      <c r="H39" s="154"/>
    </row>
    <row r="40" spans="1:8" ht="15">
      <c r="A40" s="154"/>
      <c r="B40" s="154"/>
      <c r="C40" s="154"/>
      <c r="D40" s="154"/>
      <c r="E40" s="154"/>
      <c r="F40" s="154"/>
      <c r="G40" s="154"/>
      <c r="H40" s="154"/>
    </row>
  </sheetData>
  <sheetProtection password="EFAE" sheet="1" objects="1" scenarios="1"/>
  <mergeCells count="14">
    <mergeCell ref="A1:H5"/>
    <mergeCell ref="A39:H40"/>
    <mergeCell ref="B28:D28"/>
    <mergeCell ref="G28:H28"/>
    <mergeCell ref="A6:A9"/>
    <mergeCell ref="B6:D6"/>
    <mergeCell ref="B7:B9"/>
    <mergeCell ref="C7:C9"/>
    <mergeCell ref="D7:D9"/>
    <mergeCell ref="E7:E9"/>
    <mergeCell ref="F7:F9"/>
    <mergeCell ref="G7:G9"/>
    <mergeCell ref="H7:H9"/>
    <mergeCell ref="G6:H6"/>
  </mergeCells>
  <printOptions/>
  <pageMargins left="0.5" right="0.5" top="0.5" bottom="0.5" header="0" footer="0"/>
  <pageSetup blackAndWhite="1" horizontalDpi="300" verticalDpi="300" orientation="landscape"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170"/>
  <sheetViews>
    <sheetView workbookViewId="0" topLeftCell="A1">
      <selection activeCell="K12" sqref="K12"/>
    </sheetView>
  </sheetViews>
  <sheetFormatPr defaultColWidth="9.140625" defaultRowHeight="15"/>
  <cols>
    <col min="1" max="1" width="20.7109375" style="19" bestFit="1" customWidth="1"/>
    <col min="2" max="2" width="12.28125" style="20" customWidth="1"/>
    <col min="3" max="3" width="14.7109375" style="20" customWidth="1"/>
    <col min="4" max="4" width="12.7109375" style="20" customWidth="1"/>
    <col min="5" max="7" width="15.28125" style="20" customWidth="1"/>
    <col min="8" max="9" width="12.7109375" style="20" customWidth="1"/>
    <col min="10" max="10" width="15.28125" style="26" customWidth="1"/>
    <col min="11" max="57" width="9.140625" style="26" customWidth="1"/>
    <col min="58" max="258" width="9.140625" style="21" customWidth="1"/>
    <col min="259" max="259" width="24.28125" style="21" customWidth="1"/>
    <col min="260" max="260" width="14.57421875" style="21" customWidth="1"/>
    <col min="261" max="261" width="13.140625" style="21" customWidth="1"/>
    <col min="262" max="263" width="13.8515625" style="21" customWidth="1"/>
    <col min="264" max="264" width="14.421875" style="21" customWidth="1"/>
    <col min="265" max="514" width="9.140625" style="21" customWidth="1"/>
    <col min="515" max="515" width="24.28125" style="21" customWidth="1"/>
    <col min="516" max="516" width="14.57421875" style="21" customWidth="1"/>
    <col min="517" max="517" width="13.140625" style="21" customWidth="1"/>
    <col min="518" max="519" width="13.8515625" style="21" customWidth="1"/>
    <col min="520" max="520" width="14.421875" style="21" customWidth="1"/>
    <col min="521" max="770" width="9.140625" style="21" customWidth="1"/>
    <col min="771" max="771" width="24.28125" style="21" customWidth="1"/>
    <col min="772" max="772" width="14.57421875" style="21" customWidth="1"/>
    <col min="773" max="773" width="13.140625" style="21" customWidth="1"/>
    <col min="774" max="775" width="13.8515625" style="21" customWidth="1"/>
    <col min="776" max="776" width="14.421875" style="21" customWidth="1"/>
    <col min="777" max="1026" width="9.140625" style="21" customWidth="1"/>
    <col min="1027" max="1027" width="24.28125" style="21" customWidth="1"/>
    <col min="1028" max="1028" width="14.57421875" style="21" customWidth="1"/>
    <col min="1029" max="1029" width="13.140625" style="21" customWidth="1"/>
    <col min="1030" max="1031" width="13.8515625" style="21" customWidth="1"/>
    <col min="1032" max="1032" width="14.421875" style="21" customWidth="1"/>
    <col min="1033" max="1282" width="9.140625" style="21" customWidth="1"/>
    <col min="1283" max="1283" width="24.28125" style="21" customWidth="1"/>
    <col min="1284" max="1284" width="14.57421875" style="21" customWidth="1"/>
    <col min="1285" max="1285" width="13.140625" style="21" customWidth="1"/>
    <col min="1286" max="1287" width="13.8515625" style="21" customWidth="1"/>
    <col min="1288" max="1288" width="14.421875" style="21" customWidth="1"/>
    <col min="1289" max="1538" width="9.140625" style="21" customWidth="1"/>
    <col min="1539" max="1539" width="24.28125" style="21" customWidth="1"/>
    <col min="1540" max="1540" width="14.57421875" style="21" customWidth="1"/>
    <col min="1541" max="1541" width="13.140625" style="21" customWidth="1"/>
    <col min="1542" max="1543" width="13.8515625" style="21" customWidth="1"/>
    <col min="1544" max="1544" width="14.421875" style="21" customWidth="1"/>
    <col min="1545" max="1794" width="9.140625" style="21" customWidth="1"/>
    <col min="1795" max="1795" width="24.28125" style="21" customWidth="1"/>
    <col min="1796" max="1796" width="14.57421875" style="21" customWidth="1"/>
    <col min="1797" max="1797" width="13.140625" style="21" customWidth="1"/>
    <col min="1798" max="1799" width="13.8515625" style="21" customWidth="1"/>
    <col min="1800" max="1800" width="14.421875" style="21" customWidth="1"/>
    <col min="1801" max="2050" width="9.140625" style="21" customWidth="1"/>
    <col min="2051" max="2051" width="24.28125" style="21" customWidth="1"/>
    <col min="2052" max="2052" width="14.57421875" style="21" customWidth="1"/>
    <col min="2053" max="2053" width="13.140625" style="21" customWidth="1"/>
    <col min="2054" max="2055" width="13.8515625" style="21" customWidth="1"/>
    <col min="2056" max="2056" width="14.421875" style="21" customWidth="1"/>
    <col min="2057" max="2306" width="9.140625" style="21" customWidth="1"/>
    <col min="2307" max="2307" width="24.28125" style="21" customWidth="1"/>
    <col min="2308" max="2308" width="14.57421875" style="21" customWidth="1"/>
    <col min="2309" max="2309" width="13.140625" style="21" customWidth="1"/>
    <col min="2310" max="2311" width="13.8515625" style="21" customWidth="1"/>
    <col min="2312" max="2312" width="14.421875" style="21" customWidth="1"/>
    <col min="2313" max="2562" width="9.140625" style="21" customWidth="1"/>
    <col min="2563" max="2563" width="24.28125" style="21" customWidth="1"/>
    <col min="2564" max="2564" width="14.57421875" style="21" customWidth="1"/>
    <col min="2565" max="2565" width="13.140625" style="21" customWidth="1"/>
    <col min="2566" max="2567" width="13.8515625" style="21" customWidth="1"/>
    <col min="2568" max="2568" width="14.421875" style="21" customWidth="1"/>
    <col min="2569" max="2818" width="9.140625" style="21" customWidth="1"/>
    <col min="2819" max="2819" width="24.28125" style="21" customWidth="1"/>
    <col min="2820" max="2820" width="14.57421875" style="21" customWidth="1"/>
    <col min="2821" max="2821" width="13.140625" style="21" customWidth="1"/>
    <col min="2822" max="2823" width="13.8515625" style="21" customWidth="1"/>
    <col min="2824" max="2824" width="14.421875" style="21" customWidth="1"/>
    <col min="2825" max="3074" width="9.140625" style="21" customWidth="1"/>
    <col min="3075" max="3075" width="24.28125" style="21" customWidth="1"/>
    <col min="3076" max="3076" width="14.57421875" style="21" customWidth="1"/>
    <col min="3077" max="3077" width="13.140625" style="21" customWidth="1"/>
    <col min="3078" max="3079" width="13.8515625" style="21" customWidth="1"/>
    <col min="3080" max="3080" width="14.421875" style="21" customWidth="1"/>
    <col min="3081" max="3330" width="9.140625" style="21" customWidth="1"/>
    <col min="3331" max="3331" width="24.28125" style="21" customWidth="1"/>
    <col min="3332" max="3332" width="14.57421875" style="21" customWidth="1"/>
    <col min="3333" max="3333" width="13.140625" style="21" customWidth="1"/>
    <col min="3334" max="3335" width="13.8515625" style="21" customWidth="1"/>
    <col min="3336" max="3336" width="14.421875" style="21" customWidth="1"/>
    <col min="3337" max="3586" width="9.140625" style="21" customWidth="1"/>
    <col min="3587" max="3587" width="24.28125" style="21" customWidth="1"/>
    <col min="3588" max="3588" width="14.57421875" style="21" customWidth="1"/>
    <col min="3589" max="3589" width="13.140625" style="21" customWidth="1"/>
    <col min="3590" max="3591" width="13.8515625" style="21" customWidth="1"/>
    <col min="3592" max="3592" width="14.421875" style="21" customWidth="1"/>
    <col min="3593" max="3842" width="9.140625" style="21" customWidth="1"/>
    <col min="3843" max="3843" width="24.28125" style="21" customWidth="1"/>
    <col min="3844" max="3844" width="14.57421875" style="21" customWidth="1"/>
    <col min="3845" max="3845" width="13.140625" style="21" customWidth="1"/>
    <col min="3846" max="3847" width="13.8515625" style="21" customWidth="1"/>
    <col min="3848" max="3848" width="14.421875" style="21" customWidth="1"/>
    <col min="3849" max="4098" width="9.140625" style="21" customWidth="1"/>
    <col min="4099" max="4099" width="24.28125" style="21" customWidth="1"/>
    <col min="4100" max="4100" width="14.57421875" style="21" customWidth="1"/>
    <col min="4101" max="4101" width="13.140625" style="21" customWidth="1"/>
    <col min="4102" max="4103" width="13.8515625" style="21" customWidth="1"/>
    <col min="4104" max="4104" width="14.421875" style="21" customWidth="1"/>
    <col min="4105" max="4354" width="9.140625" style="21" customWidth="1"/>
    <col min="4355" max="4355" width="24.28125" style="21" customWidth="1"/>
    <col min="4356" max="4356" width="14.57421875" style="21" customWidth="1"/>
    <col min="4357" max="4357" width="13.140625" style="21" customWidth="1"/>
    <col min="4358" max="4359" width="13.8515625" style="21" customWidth="1"/>
    <col min="4360" max="4360" width="14.421875" style="21" customWidth="1"/>
    <col min="4361" max="4610" width="9.140625" style="21" customWidth="1"/>
    <col min="4611" max="4611" width="24.28125" style="21" customWidth="1"/>
    <col min="4612" max="4612" width="14.57421875" style="21" customWidth="1"/>
    <col min="4613" max="4613" width="13.140625" style="21" customWidth="1"/>
    <col min="4614" max="4615" width="13.8515625" style="21" customWidth="1"/>
    <col min="4616" max="4616" width="14.421875" style="21" customWidth="1"/>
    <col min="4617" max="4866" width="9.140625" style="21" customWidth="1"/>
    <col min="4867" max="4867" width="24.28125" style="21" customWidth="1"/>
    <col min="4868" max="4868" width="14.57421875" style="21" customWidth="1"/>
    <col min="4869" max="4869" width="13.140625" style="21" customWidth="1"/>
    <col min="4870" max="4871" width="13.8515625" style="21" customWidth="1"/>
    <col min="4872" max="4872" width="14.421875" style="21" customWidth="1"/>
    <col min="4873" max="5122" width="9.140625" style="21" customWidth="1"/>
    <col min="5123" max="5123" width="24.28125" style="21" customWidth="1"/>
    <col min="5124" max="5124" width="14.57421875" style="21" customWidth="1"/>
    <col min="5125" max="5125" width="13.140625" style="21" customWidth="1"/>
    <col min="5126" max="5127" width="13.8515625" style="21" customWidth="1"/>
    <col min="5128" max="5128" width="14.421875" style="21" customWidth="1"/>
    <col min="5129" max="5378" width="9.140625" style="21" customWidth="1"/>
    <col min="5379" max="5379" width="24.28125" style="21" customWidth="1"/>
    <col min="5380" max="5380" width="14.57421875" style="21" customWidth="1"/>
    <col min="5381" max="5381" width="13.140625" style="21" customWidth="1"/>
    <col min="5382" max="5383" width="13.8515625" style="21" customWidth="1"/>
    <col min="5384" max="5384" width="14.421875" style="21" customWidth="1"/>
    <col min="5385" max="5634" width="9.140625" style="21" customWidth="1"/>
    <col min="5635" max="5635" width="24.28125" style="21" customWidth="1"/>
    <col min="5636" max="5636" width="14.57421875" style="21" customWidth="1"/>
    <col min="5637" max="5637" width="13.140625" style="21" customWidth="1"/>
    <col min="5638" max="5639" width="13.8515625" style="21" customWidth="1"/>
    <col min="5640" max="5640" width="14.421875" style="21" customWidth="1"/>
    <col min="5641" max="5890" width="9.140625" style="21" customWidth="1"/>
    <col min="5891" max="5891" width="24.28125" style="21" customWidth="1"/>
    <col min="5892" max="5892" width="14.57421875" style="21" customWidth="1"/>
    <col min="5893" max="5893" width="13.140625" style="21" customWidth="1"/>
    <col min="5894" max="5895" width="13.8515625" style="21" customWidth="1"/>
    <col min="5896" max="5896" width="14.421875" style="21" customWidth="1"/>
    <col min="5897" max="6146" width="9.140625" style="21" customWidth="1"/>
    <col min="6147" max="6147" width="24.28125" style="21" customWidth="1"/>
    <col min="6148" max="6148" width="14.57421875" style="21" customWidth="1"/>
    <col min="6149" max="6149" width="13.140625" style="21" customWidth="1"/>
    <col min="6150" max="6151" width="13.8515625" style="21" customWidth="1"/>
    <col min="6152" max="6152" width="14.421875" style="21" customWidth="1"/>
    <col min="6153" max="6402" width="9.140625" style="21" customWidth="1"/>
    <col min="6403" max="6403" width="24.28125" style="21" customWidth="1"/>
    <col min="6404" max="6404" width="14.57421875" style="21" customWidth="1"/>
    <col min="6405" max="6405" width="13.140625" style="21" customWidth="1"/>
    <col min="6406" max="6407" width="13.8515625" style="21" customWidth="1"/>
    <col min="6408" max="6408" width="14.421875" style="21" customWidth="1"/>
    <col min="6409" max="6658" width="9.140625" style="21" customWidth="1"/>
    <col min="6659" max="6659" width="24.28125" style="21" customWidth="1"/>
    <col min="6660" max="6660" width="14.57421875" style="21" customWidth="1"/>
    <col min="6661" max="6661" width="13.140625" style="21" customWidth="1"/>
    <col min="6662" max="6663" width="13.8515625" style="21" customWidth="1"/>
    <col min="6664" max="6664" width="14.421875" style="21" customWidth="1"/>
    <col min="6665" max="6914" width="9.140625" style="21" customWidth="1"/>
    <col min="6915" max="6915" width="24.28125" style="21" customWidth="1"/>
    <col min="6916" max="6916" width="14.57421875" style="21" customWidth="1"/>
    <col min="6917" max="6917" width="13.140625" style="21" customWidth="1"/>
    <col min="6918" max="6919" width="13.8515625" style="21" customWidth="1"/>
    <col min="6920" max="6920" width="14.421875" style="21" customWidth="1"/>
    <col min="6921" max="7170" width="9.140625" style="21" customWidth="1"/>
    <col min="7171" max="7171" width="24.28125" style="21" customWidth="1"/>
    <col min="7172" max="7172" width="14.57421875" style="21" customWidth="1"/>
    <col min="7173" max="7173" width="13.140625" style="21" customWidth="1"/>
    <col min="7174" max="7175" width="13.8515625" style="21" customWidth="1"/>
    <col min="7176" max="7176" width="14.421875" style="21" customWidth="1"/>
    <col min="7177" max="7426" width="9.140625" style="21" customWidth="1"/>
    <col min="7427" max="7427" width="24.28125" style="21" customWidth="1"/>
    <col min="7428" max="7428" width="14.57421875" style="21" customWidth="1"/>
    <col min="7429" max="7429" width="13.140625" style="21" customWidth="1"/>
    <col min="7430" max="7431" width="13.8515625" style="21" customWidth="1"/>
    <col min="7432" max="7432" width="14.421875" style="21" customWidth="1"/>
    <col min="7433" max="7682" width="9.140625" style="21" customWidth="1"/>
    <col min="7683" max="7683" width="24.28125" style="21" customWidth="1"/>
    <col min="7684" max="7684" width="14.57421875" style="21" customWidth="1"/>
    <col min="7685" max="7685" width="13.140625" style="21" customWidth="1"/>
    <col min="7686" max="7687" width="13.8515625" style="21" customWidth="1"/>
    <col min="7688" max="7688" width="14.421875" style="21" customWidth="1"/>
    <col min="7689" max="7938" width="9.140625" style="21" customWidth="1"/>
    <col min="7939" max="7939" width="24.28125" style="21" customWidth="1"/>
    <col min="7940" max="7940" width="14.57421875" style="21" customWidth="1"/>
    <col min="7941" max="7941" width="13.140625" style="21" customWidth="1"/>
    <col min="7942" max="7943" width="13.8515625" style="21" customWidth="1"/>
    <col min="7944" max="7944" width="14.421875" style="21" customWidth="1"/>
    <col min="7945" max="8194" width="9.140625" style="21" customWidth="1"/>
    <col min="8195" max="8195" width="24.28125" style="21" customWidth="1"/>
    <col min="8196" max="8196" width="14.57421875" style="21" customWidth="1"/>
    <col min="8197" max="8197" width="13.140625" style="21" customWidth="1"/>
    <col min="8198" max="8199" width="13.8515625" style="21" customWidth="1"/>
    <col min="8200" max="8200" width="14.421875" style="21" customWidth="1"/>
    <col min="8201" max="8450" width="9.140625" style="21" customWidth="1"/>
    <col min="8451" max="8451" width="24.28125" style="21" customWidth="1"/>
    <col min="8452" max="8452" width="14.57421875" style="21" customWidth="1"/>
    <col min="8453" max="8453" width="13.140625" style="21" customWidth="1"/>
    <col min="8454" max="8455" width="13.8515625" style="21" customWidth="1"/>
    <col min="8456" max="8456" width="14.421875" style="21" customWidth="1"/>
    <col min="8457" max="8706" width="9.140625" style="21" customWidth="1"/>
    <col min="8707" max="8707" width="24.28125" style="21" customWidth="1"/>
    <col min="8708" max="8708" width="14.57421875" style="21" customWidth="1"/>
    <col min="8709" max="8709" width="13.140625" style="21" customWidth="1"/>
    <col min="8710" max="8711" width="13.8515625" style="21" customWidth="1"/>
    <col min="8712" max="8712" width="14.421875" style="21" customWidth="1"/>
    <col min="8713" max="8962" width="9.140625" style="21" customWidth="1"/>
    <col min="8963" max="8963" width="24.28125" style="21" customWidth="1"/>
    <col min="8964" max="8964" width="14.57421875" style="21" customWidth="1"/>
    <col min="8965" max="8965" width="13.140625" style="21" customWidth="1"/>
    <col min="8966" max="8967" width="13.8515625" style="21" customWidth="1"/>
    <col min="8968" max="8968" width="14.421875" style="21" customWidth="1"/>
    <col min="8969" max="9218" width="9.140625" style="21" customWidth="1"/>
    <col min="9219" max="9219" width="24.28125" style="21" customWidth="1"/>
    <col min="9220" max="9220" width="14.57421875" style="21" customWidth="1"/>
    <col min="9221" max="9221" width="13.140625" style="21" customWidth="1"/>
    <col min="9222" max="9223" width="13.8515625" style="21" customWidth="1"/>
    <col min="9224" max="9224" width="14.421875" style="21" customWidth="1"/>
    <col min="9225" max="9474" width="9.140625" style="21" customWidth="1"/>
    <col min="9475" max="9475" width="24.28125" style="21" customWidth="1"/>
    <col min="9476" max="9476" width="14.57421875" style="21" customWidth="1"/>
    <col min="9477" max="9477" width="13.140625" style="21" customWidth="1"/>
    <col min="9478" max="9479" width="13.8515625" style="21" customWidth="1"/>
    <col min="9480" max="9480" width="14.421875" style="21" customWidth="1"/>
    <col min="9481" max="9730" width="9.140625" style="21" customWidth="1"/>
    <col min="9731" max="9731" width="24.28125" style="21" customWidth="1"/>
    <col min="9732" max="9732" width="14.57421875" style="21" customWidth="1"/>
    <col min="9733" max="9733" width="13.140625" style="21" customWidth="1"/>
    <col min="9734" max="9735" width="13.8515625" style="21" customWidth="1"/>
    <col min="9736" max="9736" width="14.421875" style="21" customWidth="1"/>
    <col min="9737" max="9986" width="9.140625" style="21" customWidth="1"/>
    <col min="9987" max="9987" width="24.28125" style="21" customWidth="1"/>
    <col min="9988" max="9988" width="14.57421875" style="21" customWidth="1"/>
    <col min="9989" max="9989" width="13.140625" style="21" customWidth="1"/>
    <col min="9990" max="9991" width="13.8515625" style="21" customWidth="1"/>
    <col min="9992" max="9992" width="14.421875" style="21" customWidth="1"/>
    <col min="9993" max="10242" width="9.140625" style="21" customWidth="1"/>
    <col min="10243" max="10243" width="24.28125" style="21" customWidth="1"/>
    <col min="10244" max="10244" width="14.57421875" style="21" customWidth="1"/>
    <col min="10245" max="10245" width="13.140625" style="21" customWidth="1"/>
    <col min="10246" max="10247" width="13.8515625" style="21" customWidth="1"/>
    <col min="10248" max="10248" width="14.421875" style="21" customWidth="1"/>
    <col min="10249" max="10498" width="9.140625" style="21" customWidth="1"/>
    <col min="10499" max="10499" width="24.28125" style="21" customWidth="1"/>
    <col min="10500" max="10500" width="14.57421875" style="21" customWidth="1"/>
    <col min="10501" max="10501" width="13.140625" style="21" customWidth="1"/>
    <col min="10502" max="10503" width="13.8515625" style="21" customWidth="1"/>
    <col min="10504" max="10504" width="14.421875" style="21" customWidth="1"/>
    <col min="10505" max="10754" width="9.140625" style="21" customWidth="1"/>
    <col min="10755" max="10755" width="24.28125" style="21" customWidth="1"/>
    <col min="10756" max="10756" width="14.57421875" style="21" customWidth="1"/>
    <col min="10757" max="10757" width="13.140625" style="21" customWidth="1"/>
    <col min="10758" max="10759" width="13.8515625" style="21" customWidth="1"/>
    <col min="10760" max="10760" width="14.421875" style="21" customWidth="1"/>
    <col min="10761" max="11010" width="9.140625" style="21" customWidth="1"/>
    <col min="11011" max="11011" width="24.28125" style="21" customWidth="1"/>
    <col min="11012" max="11012" width="14.57421875" style="21" customWidth="1"/>
    <col min="11013" max="11013" width="13.140625" style="21" customWidth="1"/>
    <col min="11014" max="11015" width="13.8515625" style="21" customWidth="1"/>
    <col min="11016" max="11016" width="14.421875" style="21" customWidth="1"/>
    <col min="11017" max="11266" width="9.140625" style="21" customWidth="1"/>
    <col min="11267" max="11267" width="24.28125" style="21" customWidth="1"/>
    <col min="11268" max="11268" width="14.57421875" style="21" customWidth="1"/>
    <col min="11269" max="11269" width="13.140625" style="21" customWidth="1"/>
    <col min="11270" max="11271" width="13.8515625" style="21" customWidth="1"/>
    <col min="11272" max="11272" width="14.421875" style="21" customWidth="1"/>
    <col min="11273" max="11522" width="9.140625" style="21" customWidth="1"/>
    <col min="11523" max="11523" width="24.28125" style="21" customWidth="1"/>
    <col min="11524" max="11524" width="14.57421875" style="21" customWidth="1"/>
    <col min="11525" max="11525" width="13.140625" style="21" customWidth="1"/>
    <col min="11526" max="11527" width="13.8515625" style="21" customWidth="1"/>
    <col min="11528" max="11528" width="14.421875" style="21" customWidth="1"/>
    <col min="11529" max="11778" width="9.140625" style="21" customWidth="1"/>
    <col min="11779" max="11779" width="24.28125" style="21" customWidth="1"/>
    <col min="11780" max="11780" width="14.57421875" style="21" customWidth="1"/>
    <col min="11781" max="11781" width="13.140625" style="21" customWidth="1"/>
    <col min="11782" max="11783" width="13.8515625" style="21" customWidth="1"/>
    <col min="11784" max="11784" width="14.421875" style="21" customWidth="1"/>
    <col min="11785" max="12034" width="9.140625" style="21" customWidth="1"/>
    <col min="12035" max="12035" width="24.28125" style="21" customWidth="1"/>
    <col min="12036" max="12036" width="14.57421875" style="21" customWidth="1"/>
    <col min="12037" max="12037" width="13.140625" style="21" customWidth="1"/>
    <col min="12038" max="12039" width="13.8515625" style="21" customWidth="1"/>
    <col min="12040" max="12040" width="14.421875" style="21" customWidth="1"/>
    <col min="12041" max="12290" width="9.140625" style="21" customWidth="1"/>
    <col min="12291" max="12291" width="24.28125" style="21" customWidth="1"/>
    <col min="12292" max="12292" width="14.57421875" style="21" customWidth="1"/>
    <col min="12293" max="12293" width="13.140625" style="21" customWidth="1"/>
    <col min="12294" max="12295" width="13.8515625" style="21" customWidth="1"/>
    <col min="12296" max="12296" width="14.421875" style="21" customWidth="1"/>
    <col min="12297" max="12546" width="9.140625" style="21" customWidth="1"/>
    <col min="12547" max="12547" width="24.28125" style="21" customWidth="1"/>
    <col min="12548" max="12548" width="14.57421875" style="21" customWidth="1"/>
    <col min="12549" max="12549" width="13.140625" style="21" customWidth="1"/>
    <col min="12550" max="12551" width="13.8515625" style="21" customWidth="1"/>
    <col min="12552" max="12552" width="14.421875" style="21" customWidth="1"/>
    <col min="12553" max="12802" width="9.140625" style="21" customWidth="1"/>
    <col min="12803" max="12803" width="24.28125" style="21" customWidth="1"/>
    <col min="12804" max="12804" width="14.57421875" style="21" customWidth="1"/>
    <col min="12805" max="12805" width="13.140625" style="21" customWidth="1"/>
    <col min="12806" max="12807" width="13.8515625" style="21" customWidth="1"/>
    <col min="12808" max="12808" width="14.421875" style="21" customWidth="1"/>
    <col min="12809" max="13058" width="9.140625" style="21" customWidth="1"/>
    <col min="13059" max="13059" width="24.28125" style="21" customWidth="1"/>
    <col min="13060" max="13060" width="14.57421875" style="21" customWidth="1"/>
    <col min="13061" max="13061" width="13.140625" style="21" customWidth="1"/>
    <col min="13062" max="13063" width="13.8515625" style="21" customWidth="1"/>
    <col min="13064" max="13064" width="14.421875" style="21" customWidth="1"/>
    <col min="13065" max="13314" width="9.140625" style="21" customWidth="1"/>
    <col min="13315" max="13315" width="24.28125" style="21" customWidth="1"/>
    <col min="13316" max="13316" width="14.57421875" style="21" customWidth="1"/>
    <col min="13317" max="13317" width="13.140625" style="21" customWidth="1"/>
    <col min="13318" max="13319" width="13.8515625" style="21" customWidth="1"/>
    <col min="13320" max="13320" width="14.421875" style="21" customWidth="1"/>
    <col min="13321" max="13570" width="9.140625" style="21" customWidth="1"/>
    <col min="13571" max="13571" width="24.28125" style="21" customWidth="1"/>
    <col min="13572" max="13572" width="14.57421875" style="21" customWidth="1"/>
    <col min="13573" max="13573" width="13.140625" style="21" customWidth="1"/>
    <col min="13574" max="13575" width="13.8515625" style="21" customWidth="1"/>
    <col min="13576" max="13576" width="14.421875" style="21" customWidth="1"/>
    <col min="13577" max="13826" width="9.140625" style="21" customWidth="1"/>
    <col min="13827" max="13827" width="24.28125" style="21" customWidth="1"/>
    <col min="13828" max="13828" width="14.57421875" style="21" customWidth="1"/>
    <col min="13829" max="13829" width="13.140625" style="21" customWidth="1"/>
    <col min="13830" max="13831" width="13.8515625" style="21" customWidth="1"/>
    <col min="13832" max="13832" width="14.421875" style="21" customWidth="1"/>
    <col min="13833" max="14082" width="9.140625" style="21" customWidth="1"/>
    <col min="14083" max="14083" width="24.28125" style="21" customWidth="1"/>
    <col min="14084" max="14084" width="14.57421875" style="21" customWidth="1"/>
    <col min="14085" max="14085" width="13.140625" style="21" customWidth="1"/>
    <col min="14086" max="14087" width="13.8515625" style="21" customWidth="1"/>
    <col min="14088" max="14088" width="14.421875" style="21" customWidth="1"/>
    <col min="14089" max="14338" width="9.140625" style="21" customWidth="1"/>
    <col min="14339" max="14339" width="24.28125" style="21" customWidth="1"/>
    <col min="14340" max="14340" width="14.57421875" style="21" customWidth="1"/>
    <col min="14341" max="14341" width="13.140625" style="21" customWidth="1"/>
    <col min="14342" max="14343" width="13.8515625" style="21" customWidth="1"/>
    <col min="14344" max="14344" width="14.421875" style="21" customWidth="1"/>
    <col min="14345" max="14594" width="9.140625" style="21" customWidth="1"/>
    <col min="14595" max="14595" width="24.28125" style="21" customWidth="1"/>
    <col min="14596" max="14596" width="14.57421875" style="21" customWidth="1"/>
    <col min="14597" max="14597" width="13.140625" style="21" customWidth="1"/>
    <col min="14598" max="14599" width="13.8515625" style="21" customWidth="1"/>
    <col min="14600" max="14600" width="14.421875" style="21" customWidth="1"/>
    <col min="14601" max="14850" width="9.140625" style="21" customWidth="1"/>
    <col min="14851" max="14851" width="24.28125" style="21" customWidth="1"/>
    <col min="14852" max="14852" width="14.57421875" style="21" customWidth="1"/>
    <col min="14853" max="14853" width="13.140625" style="21" customWidth="1"/>
    <col min="14854" max="14855" width="13.8515625" style="21" customWidth="1"/>
    <col min="14856" max="14856" width="14.421875" style="21" customWidth="1"/>
    <col min="14857" max="15106" width="9.140625" style="21" customWidth="1"/>
    <col min="15107" max="15107" width="24.28125" style="21" customWidth="1"/>
    <col min="15108" max="15108" width="14.57421875" style="21" customWidth="1"/>
    <col min="15109" max="15109" width="13.140625" style="21" customWidth="1"/>
    <col min="15110" max="15111" width="13.8515625" style="21" customWidth="1"/>
    <col min="15112" max="15112" width="14.421875" style="21" customWidth="1"/>
    <col min="15113" max="15362" width="9.140625" style="21" customWidth="1"/>
    <col min="15363" max="15363" width="24.28125" style="21" customWidth="1"/>
    <col min="15364" max="15364" width="14.57421875" style="21" customWidth="1"/>
    <col min="15365" max="15365" width="13.140625" style="21" customWidth="1"/>
    <col min="15366" max="15367" width="13.8515625" style="21" customWidth="1"/>
    <col min="15368" max="15368" width="14.421875" style="21" customWidth="1"/>
    <col min="15369" max="15618" width="9.140625" style="21" customWidth="1"/>
    <col min="15619" max="15619" width="24.28125" style="21" customWidth="1"/>
    <col min="15620" max="15620" width="14.57421875" style="21" customWidth="1"/>
    <col min="15621" max="15621" width="13.140625" style="21" customWidth="1"/>
    <col min="15622" max="15623" width="13.8515625" style="21" customWidth="1"/>
    <col min="15624" max="15624" width="14.421875" style="21" customWidth="1"/>
    <col min="15625" max="15874" width="9.140625" style="21" customWidth="1"/>
    <col min="15875" max="15875" width="24.28125" style="21" customWidth="1"/>
    <col min="15876" max="15876" width="14.57421875" style="21" customWidth="1"/>
    <col min="15877" max="15877" width="13.140625" style="21" customWidth="1"/>
    <col min="15878" max="15879" width="13.8515625" style="21" customWidth="1"/>
    <col min="15880" max="15880" width="14.421875" style="21" customWidth="1"/>
    <col min="15881" max="16130" width="9.140625" style="21" customWidth="1"/>
    <col min="16131" max="16131" width="24.28125" style="21" customWidth="1"/>
    <col min="16132" max="16132" width="14.57421875" style="21" customWidth="1"/>
    <col min="16133" max="16133" width="13.140625" style="21" customWidth="1"/>
    <col min="16134" max="16135" width="13.8515625" style="21" customWidth="1"/>
    <col min="16136" max="16136" width="14.421875" style="21" customWidth="1"/>
    <col min="16137" max="16384" width="9.140625" style="21" customWidth="1"/>
  </cols>
  <sheetData>
    <row r="1" spans="1:9" ht="15">
      <c r="A1" s="183" t="s">
        <v>102</v>
      </c>
      <c r="B1" s="184"/>
      <c r="C1" s="184"/>
      <c r="D1" s="184"/>
      <c r="E1" s="184"/>
      <c r="F1" s="184"/>
      <c r="G1" s="184"/>
      <c r="H1" s="184"/>
      <c r="I1" s="184"/>
    </row>
    <row r="2" spans="1:9" ht="15">
      <c r="A2" s="184"/>
      <c r="B2" s="184"/>
      <c r="C2" s="184"/>
      <c r="D2" s="184"/>
      <c r="E2" s="184"/>
      <c r="F2" s="184"/>
      <c r="G2" s="184"/>
      <c r="H2" s="184"/>
      <c r="I2" s="184"/>
    </row>
    <row r="3" spans="1:9" ht="13.5" thickBot="1">
      <c r="A3" s="184"/>
      <c r="B3" s="184"/>
      <c r="C3" s="184"/>
      <c r="D3" s="184"/>
      <c r="E3" s="184"/>
      <c r="F3" s="184"/>
      <c r="G3" s="184"/>
      <c r="H3" s="184"/>
      <c r="I3" s="184"/>
    </row>
    <row r="4" spans="1:9" ht="50.1" customHeight="1" thickBot="1">
      <c r="A4" s="195" t="s">
        <v>37</v>
      </c>
      <c r="B4" s="28" t="s">
        <v>38</v>
      </c>
      <c r="C4" s="29" t="s">
        <v>58</v>
      </c>
      <c r="D4" s="30" t="s">
        <v>39</v>
      </c>
      <c r="E4" s="30" t="s">
        <v>40</v>
      </c>
      <c r="F4" s="30" t="s">
        <v>49</v>
      </c>
      <c r="G4" s="30" t="s">
        <v>56</v>
      </c>
      <c r="H4" s="31" t="s">
        <v>41</v>
      </c>
      <c r="I4" s="32" t="s">
        <v>59</v>
      </c>
    </row>
    <row r="5" spans="1:9" ht="15.95" customHeight="1" thickTop="1">
      <c r="A5" s="196"/>
      <c r="B5" s="197" t="s">
        <v>42</v>
      </c>
      <c r="C5" s="200" t="s">
        <v>43</v>
      </c>
      <c r="D5" s="203" t="s">
        <v>43</v>
      </c>
      <c r="E5" s="203" t="s">
        <v>43</v>
      </c>
      <c r="F5" s="203" t="s">
        <v>43</v>
      </c>
      <c r="G5" s="203" t="s">
        <v>43</v>
      </c>
      <c r="H5" s="192" t="s">
        <v>43</v>
      </c>
      <c r="I5" s="186" t="s">
        <v>43</v>
      </c>
    </row>
    <row r="6" spans="1:9" ht="15.95" customHeight="1">
      <c r="A6" s="196"/>
      <c r="B6" s="198"/>
      <c r="C6" s="201"/>
      <c r="D6" s="204"/>
      <c r="E6" s="204"/>
      <c r="F6" s="204"/>
      <c r="G6" s="204"/>
      <c r="H6" s="193"/>
      <c r="I6" s="187"/>
    </row>
    <row r="7" spans="1:9" ht="15.95" customHeight="1" thickBot="1">
      <c r="A7" s="196"/>
      <c r="B7" s="199"/>
      <c r="C7" s="202"/>
      <c r="D7" s="205"/>
      <c r="E7" s="205"/>
      <c r="F7" s="205"/>
      <c r="G7" s="205"/>
      <c r="H7" s="194"/>
      <c r="I7" s="188"/>
    </row>
    <row r="8" spans="1:9" ht="15" customHeight="1">
      <c r="A8" s="33" t="s">
        <v>0</v>
      </c>
      <c r="B8" s="34">
        <v>2274</v>
      </c>
      <c r="C8" s="35">
        <f>1-D8-E8-F8-G8-H8</f>
        <v>0.9182058047493403</v>
      </c>
      <c r="D8" s="36">
        <f>39/B8</f>
        <v>0.017150395778364115</v>
      </c>
      <c r="E8" s="36">
        <f>5/B8</f>
        <v>0.0021987686895338612</v>
      </c>
      <c r="F8" s="36">
        <f>2/B8</f>
        <v>0.0008795074758135445</v>
      </c>
      <c r="G8" s="36">
        <f>123/B8</f>
        <v>0.05408970976253298</v>
      </c>
      <c r="H8" s="37">
        <f>17/B8</f>
        <v>0.007475813544415127</v>
      </c>
      <c r="I8" s="38">
        <v>0</v>
      </c>
    </row>
    <row r="9" spans="1:9" ht="15" customHeight="1">
      <c r="A9" s="33" t="s">
        <v>25</v>
      </c>
      <c r="B9" s="34">
        <v>2087</v>
      </c>
      <c r="C9" s="39">
        <f>1-D9-E9-F9-G9-H9</f>
        <v>0.9693493962625779</v>
      </c>
      <c r="D9" s="40">
        <f>22/B9</f>
        <v>0.010541447053186392</v>
      </c>
      <c r="E9" s="40">
        <v>0.00958</v>
      </c>
      <c r="F9" s="40">
        <v>0.00143</v>
      </c>
      <c r="G9" s="40">
        <v>0.00862</v>
      </c>
      <c r="H9" s="37">
        <f>1/B9</f>
        <v>0.0004791566842357451</v>
      </c>
      <c r="I9" s="38">
        <f>4/B9</f>
        <v>0.0019166267369429804</v>
      </c>
    </row>
    <row r="10" spans="1:9" ht="15" customHeight="1">
      <c r="A10" s="33" t="s">
        <v>1</v>
      </c>
      <c r="B10" s="34">
        <v>1072</v>
      </c>
      <c r="C10" s="39">
        <f>1-D10-G10</f>
        <v>0.9430970149253731</v>
      </c>
      <c r="D10" s="40">
        <f>13/B10</f>
        <v>0.012126865671641791</v>
      </c>
      <c r="E10" s="40">
        <v>0</v>
      </c>
      <c r="F10" s="40">
        <v>0</v>
      </c>
      <c r="G10" s="40">
        <f>48/B10</f>
        <v>0.04477611940298507</v>
      </c>
      <c r="H10" s="37">
        <v>0</v>
      </c>
      <c r="I10" s="38">
        <v>0</v>
      </c>
    </row>
    <row r="11" spans="1:9" ht="15" customHeight="1">
      <c r="A11" s="33" t="s">
        <v>2</v>
      </c>
      <c r="B11" s="34">
        <v>3541</v>
      </c>
      <c r="C11" s="39">
        <f>1-D11-E11-F11-G11-H11</f>
        <v>0.9649816436035017</v>
      </c>
      <c r="D11" s="40">
        <f>25/B11</f>
        <v>0.007060152499293985</v>
      </c>
      <c r="E11" s="40">
        <f>11/B11</f>
        <v>0.0031064670996893535</v>
      </c>
      <c r="F11" s="40">
        <f>4/B11</f>
        <v>0.0011296243998870376</v>
      </c>
      <c r="G11" s="40">
        <f>76/B11</f>
        <v>0.021462863597853713</v>
      </c>
      <c r="H11" s="37">
        <f>8/B11</f>
        <v>0.0022592487997740753</v>
      </c>
      <c r="I11" s="38">
        <f>5/B11</f>
        <v>0.001412030499858797</v>
      </c>
    </row>
    <row r="12" spans="1:9" ht="15" customHeight="1">
      <c r="A12" s="33" t="s">
        <v>3</v>
      </c>
      <c r="B12" s="34">
        <v>1260</v>
      </c>
      <c r="C12" s="39">
        <v>0.9500853968253968</v>
      </c>
      <c r="D12" s="40">
        <v>0.00317</v>
      </c>
      <c r="E12" s="40">
        <v>0.00158</v>
      </c>
      <c r="F12" s="40">
        <v>0.00079</v>
      </c>
      <c r="G12" s="40">
        <v>0.0412</v>
      </c>
      <c r="H12" s="37">
        <v>0.0031746031746031746</v>
      </c>
      <c r="I12" s="38">
        <v>0</v>
      </c>
    </row>
    <row r="13" spans="1:9" ht="15" customHeight="1">
      <c r="A13" s="33" t="s">
        <v>4</v>
      </c>
      <c r="B13" s="34">
        <v>2271</v>
      </c>
      <c r="C13" s="39">
        <f>1-D13-E13-F13-G13-H13</f>
        <v>0.979304271246147</v>
      </c>
      <c r="D13" s="40">
        <f>30/B13</f>
        <v>0.013210039630118891</v>
      </c>
      <c r="E13" s="40">
        <f>4/B13</f>
        <v>0.0017613386173491853</v>
      </c>
      <c r="F13" s="40">
        <v>0</v>
      </c>
      <c r="G13" s="40">
        <f>12/B13</f>
        <v>0.005284015852047556</v>
      </c>
      <c r="H13" s="37">
        <f>1/B13</f>
        <v>0.00044033465433729633</v>
      </c>
      <c r="I13" s="38">
        <f>3/B13</f>
        <v>0.001321003963011889</v>
      </c>
    </row>
    <row r="14" spans="1:9" ht="15" customHeight="1">
      <c r="A14" s="33" t="s">
        <v>5</v>
      </c>
      <c r="B14" s="34">
        <v>2126</v>
      </c>
      <c r="C14" s="39">
        <f>1-D14-E14-F14-G14-H14</f>
        <v>0.9651928504233303</v>
      </c>
      <c r="D14" s="40">
        <f>20/B14</f>
        <v>0.00940733772342427</v>
      </c>
      <c r="E14" s="40">
        <f>1/B14</f>
        <v>0.00047036688617121356</v>
      </c>
      <c r="F14" s="40">
        <v>0</v>
      </c>
      <c r="G14" s="40">
        <f>47/B14</f>
        <v>0.022107243650047036</v>
      </c>
      <c r="H14" s="37">
        <f>6/B14</f>
        <v>0.0028222013170272815</v>
      </c>
      <c r="I14" s="38">
        <f>7/B14</f>
        <v>0.003292568203198495</v>
      </c>
    </row>
    <row r="15" spans="1:9" ht="15" customHeight="1">
      <c r="A15" s="33" t="s">
        <v>23</v>
      </c>
      <c r="B15" s="34">
        <v>2046</v>
      </c>
      <c r="C15" s="39">
        <f aca="true" t="shared" si="0" ref="C15:C31">1-D15-E15-F15-G15-H15</f>
        <v>0.979960899315738</v>
      </c>
      <c r="D15" s="40">
        <f>7/B15</f>
        <v>0.003421309872922776</v>
      </c>
      <c r="E15" s="40">
        <f>6/B15</f>
        <v>0.002932551319648094</v>
      </c>
      <c r="F15" s="40">
        <f>2/B15</f>
        <v>0.0009775171065493646</v>
      </c>
      <c r="G15" s="40">
        <f>17/B15</f>
        <v>0.008308895405669599</v>
      </c>
      <c r="H15" s="37">
        <f>9/B15</f>
        <v>0.004398826979472141</v>
      </c>
      <c r="I15" s="38">
        <f>6/B15</f>
        <v>0.002932551319648094</v>
      </c>
    </row>
    <row r="16" spans="1:9" ht="15" customHeight="1">
      <c r="A16" s="33" t="s">
        <v>24</v>
      </c>
      <c r="B16" s="34">
        <v>2299</v>
      </c>
      <c r="C16" s="39">
        <f t="shared" si="0"/>
        <v>0.9521531100478469</v>
      </c>
      <c r="D16" s="40">
        <f>28/B16</f>
        <v>0.012179208351457155</v>
      </c>
      <c r="E16" s="40">
        <f>6/B16</f>
        <v>0.0026098303610265334</v>
      </c>
      <c r="F16" s="40">
        <f>2/B16</f>
        <v>0.0008699434536755111</v>
      </c>
      <c r="G16" s="40">
        <f>60/B16</f>
        <v>0.02609830361026533</v>
      </c>
      <c r="H16" s="37">
        <f>14/B16</f>
        <v>0.006089604175728578</v>
      </c>
      <c r="I16" s="38">
        <f>22/B16</f>
        <v>0.009569377990430622</v>
      </c>
    </row>
    <row r="17" spans="1:9" ht="15" customHeight="1">
      <c r="A17" s="33" t="s">
        <v>6</v>
      </c>
      <c r="B17" s="34">
        <v>1159</v>
      </c>
      <c r="C17" s="39">
        <f t="shared" si="0"/>
        <v>0.994823123382226</v>
      </c>
      <c r="D17" s="40">
        <f>1/B17</f>
        <v>0.0008628127696289905</v>
      </c>
      <c r="E17" s="40">
        <f>2/B17</f>
        <v>0.001725625539257981</v>
      </c>
      <c r="F17" s="40">
        <v>0</v>
      </c>
      <c r="G17" s="40">
        <f>2/B17</f>
        <v>0.001725625539257981</v>
      </c>
      <c r="H17" s="37">
        <f>1/B17</f>
        <v>0.0008628127696289905</v>
      </c>
      <c r="I17" s="38">
        <f>39/B17</f>
        <v>0.03364969801553063</v>
      </c>
    </row>
    <row r="18" spans="1:9" ht="15" customHeight="1">
      <c r="A18" s="33" t="s">
        <v>7</v>
      </c>
      <c r="B18" s="34">
        <v>3305</v>
      </c>
      <c r="C18" s="39">
        <f t="shared" si="0"/>
        <v>0.9839636913767019</v>
      </c>
      <c r="D18" s="40">
        <f>28/B18</f>
        <v>0.008472012102874432</v>
      </c>
      <c r="E18" s="40">
        <f>1/B18</f>
        <v>0.000302571860816944</v>
      </c>
      <c r="F18" s="40">
        <f>2/B18</f>
        <v>0.000605143721633888</v>
      </c>
      <c r="G18" s="40">
        <f>14/B18</f>
        <v>0.004236006051437216</v>
      </c>
      <c r="H18" s="37">
        <f>8/B18</f>
        <v>0.002420574886535552</v>
      </c>
      <c r="I18" s="38">
        <f>3/B18</f>
        <v>0.000907715582450832</v>
      </c>
    </row>
    <row r="19" spans="1:9" ht="15" customHeight="1">
      <c r="A19" s="33" t="s">
        <v>8</v>
      </c>
      <c r="B19" s="34">
        <v>1930</v>
      </c>
      <c r="C19" s="39">
        <v>0.9664671676300577</v>
      </c>
      <c r="D19" s="40">
        <v>0.007514450867052023</v>
      </c>
      <c r="E19" s="40">
        <v>0.0005780346820809249</v>
      </c>
      <c r="F19" s="40">
        <v>0.0029</v>
      </c>
      <c r="G19" s="40">
        <v>0.01676</v>
      </c>
      <c r="H19" s="37">
        <v>0.005780346820809248</v>
      </c>
      <c r="I19" s="38">
        <f>3/B19</f>
        <v>0.0015544041450777201</v>
      </c>
    </row>
    <row r="20" spans="1:9" ht="15" customHeight="1">
      <c r="A20" s="33" t="s">
        <v>9</v>
      </c>
      <c r="B20" s="34">
        <v>2439</v>
      </c>
      <c r="C20" s="39">
        <f t="shared" si="0"/>
        <v>0.9639196391963919</v>
      </c>
      <c r="D20" s="40">
        <f>32/B20</f>
        <v>0.013120131201312012</v>
      </c>
      <c r="E20" s="40">
        <f>1/B20</f>
        <v>0.0004100041000410004</v>
      </c>
      <c r="F20" s="40">
        <f>1/B20</f>
        <v>0.0004100041000410004</v>
      </c>
      <c r="G20" s="40">
        <f>42/B20</f>
        <v>0.017220172201722016</v>
      </c>
      <c r="H20" s="37">
        <f>12/B20</f>
        <v>0.004920049200492005</v>
      </c>
      <c r="I20" s="38">
        <f>91/B20</f>
        <v>0.03731037310373104</v>
      </c>
    </row>
    <row r="21" spans="1:9" ht="15" customHeight="1">
      <c r="A21" s="33" t="s">
        <v>10</v>
      </c>
      <c r="B21" s="34">
        <v>2140</v>
      </c>
      <c r="C21" s="39">
        <f t="shared" si="0"/>
        <v>0.9803738317757009</v>
      </c>
      <c r="D21" s="40">
        <f>25/B21</f>
        <v>0.011682242990654205</v>
      </c>
      <c r="E21" s="40">
        <v>0</v>
      </c>
      <c r="F21" s="40">
        <v>0</v>
      </c>
      <c r="G21" s="40">
        <f>15/B21</f>
        <v>0.007009345794392523</v>
      </c>
      <c r="H21" s="37">
        <f>2/B21</f>
        <v>0.0009345794392523365</v>
      </c>
      <c r="I21" s="38">
        <f>2/B21</f>
        <v>0.0009345794392523365</v>
      </c>
    </row>
    <row r="22" spans="1:9" ht="15" customHeight="1">
      <c r="A22" s="33" t="s">
        <v>11</v>
      </c>
      <c r="B22" s="34">
        <v>1536</v>
      </c>
      <c r="C22" s="39">
        <f t="shared" si="0"/>
        <v>0.9049479166666666</v>
      </c>
      <c r="D22" s="40">
        <f>63/B22</f>
        <v>0.041015625</v>
      </c>
      <c r="E22" s="40">
        <v>0</v>
      </c>
      <c r="F22" s="40">
        <f>3/B22</f>
        <v>0.001953125</v>
      </c>
      <c r="G22" s="40">
        <f>80/B22</f>
        <v>0.052083333333333336</v>
      </c>
      <c r="H22" s="37">
        <v>0</v>
      </c>
      <c r="I22" s="38">
        <v>0</v>
      </c>
    </row>
    <row r="23" spans="1:9" ht="15" customHeight="1">
      <c r="A23" s="33" t="s">
        <v>12</v>
      </c>
      <c r="B23" s="34">
        <v>2473</v>
      </c>
      <c r="C23" s="39">
        <v>0.9886925313384554</v>
      </c>
      <c r="D23" s="40">
        <v>0.0008</v>
      </c>
      <c r="E23" s="40">
        <v>0</v>
      </c>
      <c r="F23" s="40">
        <v>0.0004043671653861706</v>
      </c>
      <c r="G23" s="40">
        <v>0.00889</v>
      </c>
      <c r="H23" s="37">
        <v>0.001213101496158512</v>
      </c>
      <c r="I23" s="38">
        <f>5/B23</f>
        <v>0.0020218358269308533</v>
      </c>
    </row>
    <row r="24" spans="1:9" ht="15" customHeight="1">
      <c r="A24" s="33" t="s">
        <v>13</v>
      </c>
      <c r="B24" s="34">
        <v>1473</v>
      </c>
      <c r="C24" s="39">
        <f t="shared" si="0"/>
        <v>0.9796334012219959</v>
      </c>
      <c r="D24" s="40">
        <f>5/B24</f>
        <v>0.0033944331296673455</v>
      </c>
      <c r="E24" s="40">
        <v>0</v>
      </c>
      <c r="F24" s="40">
        <v>0</v>
      </c>
      <c r="G24" s="40">
        <f>25/B24</f>
        <v>0.01697216564833673</v>
      </c>
      <c r="H24" s="37">
        <v>0</v>
      </c>
      <c r="I24" s="38">
        <v>0</v>
      </c>
    </row>
    <row r="25" spans="1:9" ht="15" customHeight="1" thickBot="1">
      <c r="A25" s="33" t="s">
        <v>14</v>
      </c>
      <c r="B25" s="41">
        <v>1383</v>
      </c>
      <c r="C25" s="39">
        <f t="shared" si="0"/>
        <v>0.9761388286334056</v>
      </c>
      <c r="D25" s="42">
        <f>6/B25</f>
        <v>0.004338394793926247</v>
      </c>
      <c r="E25" s="42">
        <v>0</v>
      </c>
      <c r="F25" s="42">
        <f>3/B25</f>
        <v>0.0021691973969631237</v>
      </c>
      <c r="G25" s="42">
        <f>18/B25</f>
        <v>0.013015184381778741</v>
      </c>
      <c r="H25" s="43">
        <f>6/B25</f>
        <v>0.004338394793926247</v>
      </c>
      <c r="I25" s="44">
        <f>52/B25</f>
        <v>0.03759942154736081</v>
      </c>
    </row>
    <row r="26" spans="1:9" ht="15" customHeight="1" thickBot="1" thickTop="1">
      <c r="A26" s="33" t="s">
        <v>44</v>
      </c>
      <c r="B26" s="189" t="s">
        <v>45</v>
      </c>
      <c r="C26" s="190"/>
      <c r="D26" s="190"/>
      <c r="E26" s="190"/>
      <c r="F26" s="190"/>
      <c r="G26" s="190"/>
      <c r="H26" s="190"/>
      <c r="I26" s="191"/>
    </row>
    <row r="27" spans="1:9" ht="15" customHeight="1" thickTop="1">
      <c r="A27" s="33" t="s">
        <v>15</v>
      </c>
      <c r="B27" s="45">
        <v>1044</v>
      </c>
      <c r="C27" s="39">
        <f t="shared" si="0"/>
        <v>0.9655172413793104</v>
      </c>
      <c r="D27" s="36">
        <f>16/B27</f>
        <v>0.01532567049808429</v>
      </c>
      <c r="E27" s="36">
        <f>10/B27</f>
        <v>0.009578544061302681</v>
      </c>
      <c r="F27" s="36">
        <v>0</v>
      </c>
      <c r="G27" s="36">
        <f>10/B27</f>
        <v>0.009578544061302681</v>
      </c>
      <c r="H27" s="46">
        <v>0</v>
      </c>
      <c r="I27" s="38">
        <v>0</v>
      </c>
    </row>
    <row r="28" spans="1:9" ht="15" customHeight="1">
      <c r="A28" s="33" t="s">
        <v>16</v>
      </c>
      <c r="B28" s="34">
        <v>1749</v>
      </c>
      <c r="C28" s="39">
        <f t="shared" si="0"/>
        <v>0.9834190966266437</v>
      </c>
      <c r="D28" s="36">
        <f>12/B28</f>
        <v>0.00686106346483705</v>
      </c>
      <c r="E28" s="36">
        <f>4/B28</f>
        <v>0.002287021154945683</v>
      </c>
      <c r="F28" s="36">
        <f>1/B28</f>
        <v>0.0005717552887364208</v>
      </c>
      <c r="G28" s="36">
        <f>7/B28</f>
        <v>0.004002287021154946</v>
      </c>
      <c r="H28" s="37">
        <f>5/B28</f>
        <v>0.002858776443682104</v>
      </c>
      <c r="I28" s="38">
        <v>0</v>
      </c>
    </row>
    <row r="29" spans="1:9" ht="15" customHeight="1">
      <c r="A29" s="33" t="s">
        <v>46</v>
      </c>
      <c r="B29" s="34">
        <v>482</v>
      </c>
      <c r="C29" s="39">
        <f t="shared" si="0"/>
        <v>0.9937759336099585</v>
      </c>
      <c r="D29" s="36">
        <f>2/B29</f>
        <v>0.004149377593360996</v>
      </c>
      <c r="E29" s="36">
        <v>0</v>
      </c>
      <c r="F29" s="36">
        <f>1/B29</f>
        <v>0.002074688796680498</v>
      </c>
      <c r="G29" s="36">
        <v>0</v>
      </c>
      <c r="H29" s="37">
        <v>0</v>
      </c>
      <c r="I29" s="38">
        <v>0</v>
      </c>
    </row>
    <row r="30" spans="1:9" ht="15" customHeight="1">
      <c r="A30" s="33" t="s">
        <v>18</v>
      </c>
      <c r="B30" s="34">
        <v>1040</v>
      </c>
      <c r="C30" s="39">
        <f t="shared" si="0"/>
        <v>0.989423076923077</v>
      </c>
      <c r="D30" s="36">
        <f>1/B30</f>
        <v>0.0009615384615384616</v>
      </c>
      <c r="E30" s="36">
        <v>0</v>
      </c>
      <c r="F30" s="36">
        <f>3/B30</f>
        <v>0.0028846153846153848</v>
      </c>
      <c r="G30" s="36">
        <f>5/B30</f>
        <v>0.004807692307692308</v>
      </c>
      <c r="H30" s="37">
        <f>2/B30</f>
        <v>0.0019230769230769232</v>
      </c>
      <c r="I30" s="38">
        <v>0</v>
      </c>
    </row>
    <row r="31" spans="1:9" ht="15" customHeight="1">
      <c r="A31" s="33" t="s">
        <v>19</v>
      </c>
      <c r="B31" s="34">
        <v>2379</v>
      </c>
      <c r="C31" s="39">
        <f t="shared" si="0"/>
        <v>0.9613282891971416</v>
      </c>
      <c r="D31" s="36">
        <f>22/B31</f>
        <v>0.009247583018074821</v>
      </c>
      <c r="E31" s="36">
        <f>13/B31</f>
        <v>0.00546448087431694</v>
      </c>
      <c r="F31" s="36">
        <f>1/B31</f>
        <v>0.0004203446826397646</v>
      </c>
      <c r="G31" s="36">
        <f>47/B31</f>
        <v>0.019756200084068937</v>
      </c>
      <c r="H31" s="37">
        <f>9/B31</f>
        <v>0.0037831021437578815</v>
      </c>
      <c r="I31" s="38">
        <f>8/B31</f>
        <v>0.003362757461118117</v>
      </c>
    </row>
    <row r="32" spans="1:9" ht="15" customHeight="1">
      <c r="A32" s="33" t="s">
        <v>20</v>
      </c>
      <c r="B32" s="34">
        <v>1351</v>
      </c>
      <c r="C32" s="39">
        <v>0.9666959585492227</v>
      </c>
      <c r="D32" s="36">
        <v>0.011102886750555145</v>
      </c>
      <c r="E32" s="36">
        <v>0</v>
      </c>
      <c r="F32" s="36">
        <v>0.0029607698001480384</v>
      </c>
      <c r="G32" s="36">
        <v>0.01776</v>
      </c>
      <c r="H32" s="37">
        <v>0.0014803849000740192</v>
      </c>
      <c r="I32" s="38">
        <f>3/B32</f>
        <v>0.0022205773501110288</v>
      </c>
    </row>
    <row r="33" spans="1:9" ht="15" customHeight="1">
      <c r="A33" s="33" t="s">
        <v>21</v>
      </c>
      <c r="B33" s="34">
        <v>2390</v>
      </c>
      <c r="C33" s="39">
        <v>0.985362259414226</v>
      </c>
      <c r="D33" s="36">
        <v>0.0041841004184100415</v>
      </c>
      <c r="E33" s="36">
        <v>0</v>
      </c>
      <c r="F33" s="36">
        <v>0</v>
      </c>
      <c r="G33" s="36">
        <v>0.00878</v>
      </c>
      <c r="H33" s="37">
        <v>0.0016736401673640166</v>
      </c>
      <c r="I33" s="38">
        <v>0</v>
      </c>
    </row>
    <row r="34" spans="1:9" ht="15" customHeight="1">
      <c r="A34" s="33" t="s">
        <v>22</v>
      </c>
      <c r="B34" s="34">
        <v>1356</v>
      </c>
      <c r="C34" s="39">
        <v>0.947648790560472</v>
      </c>
      <c r="D34" s="36">
        <v>0.025073746312684365</v>
      </c>
      <c r="E34" s="36">
        <v>0.01106</v>
      </c>
      <c r="F34" s="36">
        <v>0</v>
      </c>
      <c r="G34" s="36">
        <v>0.01548</v>
      </c>
      <c r="H34" s="37">
        <v>0.0007374631268436578</v>
      </c>
      <c r="I34" s="38">
        <v>0</v>
      </c>
    </row>
    <row r="35" spans="1:9" ht="15.75" thickBot="1">
      <c r="A35" s="47" t="s">
        <v>47</v>
      </c>
      <c r="B35" s="48">
        <f>SUM(B8:B34)</f>
        <v>48605</v>
      </c>
      <c r="C35" s="49">
        <v>0.9668</v>
      </c>
      <c r="D35" s="50" t="s">
        <v>50</v>
      </c>
      <c r="E35" s="50" t="s">
        <v>51</v>
      </c>
      <c r="F35" s="50" t="s">
        <v>52</v>
      </c>
      <c r="G35" s="50" t="s">
        <v>53</v>
      </c>
      <c r="H35" s="51" t="s">
        <v>54</v>
      </c>
      <c r="I35" s="52" t="s">
        <v>55</v>
      </c>
    </row>
    <row r="36" spans="1:9" ht="20.25">
      <c r="A36" s="185" t="s">
        <v>57</v>
      </c>
      <c r="B36" s="185"/>
      <c r="C36" s="185"/>
      <c r="D36" s="185"/>
      <c r="E36" s="185"/>
      <c r="F36" s="185"/>
      <c r="G36" s="185"/>
      <c r="H36" s="185"/>
      <c r="I36" s="185"/>
    </row>
    <row r="37" spans="1:9" s="26" customFormat="1" ht="16.5" customHeight="1">
      <c r="A37" s="24"/>
      <c r="B37" s="25"/>
      <c r="C37" s="25"/>
      <c r="D37" s="25"/>
      <c r="E37" s="25"/>
      <c r="F37" s="25"/>
      <c r="G37" s="25"/>
      <c r="H37" s="25"/>
      <c r="I37" s="25"/>
    </row>
    <row r="38" spans="1:9" s="26" customFormat="1" ht="15">
      <c r="A38" s="24"/>
      <c r="B38" s="25"/>
      <c r="C38" s="27"/>
      <c r="D38" s="27"/>
      <c r="E38" s="25"/>
      <c r="F38" s="25"/>
      <c r="G38" s="25"/>
      <c r="H38" s="25"/>
      <c r="I38" s="25"/>
    </row>
    <row r="39" spans="1:9" s="26" customFormat="1" ht="15">
      <c r="A39" s="24"/>
      <c r="B39" s="25"/>
      <c r="C39" s="25"/>
      <c r="D39" s="25"/>
      <c r="E39" s="25"/>
      <c r="F39" s="25"/>
      <c r="G39" s="25"/>
      <c r="H39" s="25"/>
      <c r="I39" s="25"/>
    </row>
    <row r="40" spans="1:9" s="26" customFormat="1" ht="15">
      <c r="A40" s="24"/>
      <c r="B40" s="25"/>
      <c r="C40" s="25"/>
      <c r="D40" s="25"/>
      <c r="E40" s="25"/>
      <c r="F40" s="25"/>
      <c r="G40" s="25"/>
      <c r="H40" s="25"/>
      <c r="I40" s="25"/>
    </row>
    <row r="41" spans="1:9" s="26" customFormat="1" ht="15">
      <c r="A41" s="24"/>
      <c r="B41" s="25"/>
      <c r="C41" s="25"/>
      <c r="D41" s="25"/>
      <c r="E41" s="25"/>
      <c r="F41" s="25"/>
      <c r="G41" s="25"/>
      <c r="H41" s="25"/>
      <c r="I41" s="25"/>
    </row>
    <row r="42" spans="1:9" s="26" customFormat="1" ht="15">
      <c r="A42" s="24"/>
      <c r="B42" s="25"/>
      <c r="C42" s="25"/>
      <c r="D42" s="25"/>
      <c r="E42" s="25"/>
      <c r="F42" s="25"/>
      <c r="G42" s="25"/>
      <c r="H42" s="25"/>
      <c r="I42" s="25"/>
    </row>
    <row r="43" spans="1:9" s="26" customFormat="1" ht="15">
      <c r="A43" s="24"/>
      <c r="B43" s="25"/>
      <c r="C43" s="25"/>
      <c r="D43" s="25"/>
      <c r="E43" s="25"/>
      <c r="F43" s="25"/>
      <c r="G43" s="25"/>
      <c r="H43" s="25"/>
      <c r="I43" s="25"/>
    </row>
    <row r="44" spans="1:9" s="26" customFormat="1" ht="15">
      <c r="A44" s="24"/>
      <c r="B44" s="25"/>
      <c r="C44" s="25"/>
      <c r="D44" s="25"/>
      <c r="E44" s="25"/>
      <c r="F44" s="25"/>
      <c r="G44" s="25"/>
      <c r="H44" s="25"/>
      <c r="I44" s="25"/>
    </row>
    <row r="45" spans="1:9" s="26" customFormat="1" ht="15">
      <c r="A45" s="24"/>
      <c r="B45" s="25"/>
      <c r="C45" s="25"/>
      <c r="D45" s="25"/>
      <c r="E45" s="25"/>
      <c r="F45" s="25"/>
      <c r="G45" s="25"/>
      <c r="H45" s="25"/>
      <c r="I45" s="25"/>
    </row>
    <row r="46" spans="1:9" s="26" customFormat="1" ht="15">
      <c r="A46" s="24"/>
      <c r="B46" s="25"/>
      <c r="C46" s="25"/>
      <c r="D46" s="25"/>
      <c r="E46" s="25"/>
      <c r="F46" s="25"/>
      <c r="G46" s="25"/>
      <c r="H46" s="25"/>
      <c r="I46" s="25"/>
    </row>
    <row r="47" spans="1:9" s="26" customFormat="1" ht="15">
      <c r="A47" s="24"/>
      <c r="B47" s="25"/>
      <c r="C47" s="25"/>
      <c r="D47" s="25"/>
      <c r="E47" s="25"/>
      <c r="F47" s="25"/>
      <c r="G47" s="25"/>
      <c r="H47" s="25"/>
      <c r="I47" s="25"/>
    </row>
    <row r="48" spans="1:9" s="26" customFormat="1" ht="15">
      <c r="A48" s="24"/>
      <c r="B48" s="25"/>
      <c r="C48" s="25"/>
      <c r="D48" s="25"/>
      <c r="E48" s="25"/>
      <c r="F48" s="25"/>
      <c r="G48" s="25"/>
      <c r="H48" s="25"/>
      <c r="I48" s="25"/>
    </row>
    <row r="49" spans="1:9" s="26" customFormat="1" ht="15">
      <c r="A49" s="24"/>
      <c r="B49" s="25"/>
      <c r="C49" s="25"/>
      <c r="D49" s="25"/>
      <c r="E49" s="25"/>
      <c r="F49" s="25"/>
      <c r="G49" s="25"/>
      <c r="H49" s="25"/>
      <c r="I49" s="25"/>
    </row>
    <row r="50" spans="1:9" s="26" customFormat="1" ht="15">
      <c r="A50" s="24"/>
      <c r="B50" s="25"/>
      <c r="C50" s="25"/>
      <c r="D50" s="25"/>
      <c r="E50" s="25"/>
      <c r="F50" s="25"/>
      <c r="G50" s="25"/>
      <c r="H50" s="25"/>
      <c r="I50" s="25"/>
    </row>
    <row r="51" spans="1:9" s="26" customFormat="1" ht="15">
      <c r="A51" s="24"/>
      <c r="B51" s="25"/>
      <c r="C51" s="25"/>
      <c r="D51" s="25"/>
      <c r="E51" s="25"/>
      <c r="F51" s="25"/>
      <c r="G51" s="25"/>
      <c r="H51" s="25"/>
      <c r="I51" s="25"/>
    </row>
    <row r="52" spans="1:9" s="26" customFormat="1" ht="15">
      <c r="A52" s="24"/>
      <c r="B52" s="25"/>
      <c r="C52" s="25"/>
      <c r="D52" s="25"/>
      <c r="E52" s="25"/>
      <c r="F52" s="25"/>
      <c r="G52" s="25"/>
      <c r="H52" s="25"/>
      <c r="I52" s="25"/>
    </row>
    <row r="53" spans="1:9" s="26" customFormat="1" ht="15">
      <c r="A53" s="24"/>
      <c r="B53" s="25"/>
      <c r="C53" s="25"/>
      <c r="D53" s="25"/>
      <c r="E53" s="25"/>
      <c r="F53" s="25"/>
      <c r="G53" s="25"/>
      <c r="H53" s="25"/>
      <c r="I53" s="25"/>
    </row>
    <row r="54" spans="1:9" s="26" customFormat="1" ht="15">
      <c r="A54" s="24"/>
      <c r="B54" s="25"/>
      <c r="C54" s="25"/>
      <c r="D54" s="25"/>
      <c r="E54" s="25"/>
      <c r="F54" s="25"/>
      <c r="G54" s="25"/>
      <c r="H54" s="25"/>
      <c r="I54" s="25"/>
    </row>
    <row r="55" spans="1:9" s="26" customFormat="1" ht="15">
      <c r="A55" s="24"/>
      <c r="B55" s="25"/>
      <c r="C55" s="25"/>
      <c r="D55" s="25"/>
      <c r="E55" s="25"/>
      <c r="F55" s="25"/>
      <c r="G55" s="25"/>
      <c r="H55" s="25"/>
      <c r="I55" s="25"/>
    </row>
    <row r="56" spans="1:9" s="26" customFormat="1" ht="15">
      <c r="A56" s="24"/>
      <c r="B56" s="25"/>
      <c r="C56" s="25"/>
      <c r="D56" s="25"/>
      <c r="E56" s="25"/>
      <c r="F56" s="25"/>
      <c r="G56" s="25"/>
      <c r="H56" s="25"/>
      <c r="I56" s="25"/>
    </row>
    <row r="57" spans="1:9" s="26" customFormat="1" ht="15">
      <c r="A57" s="24"/>
      <c r="B57" s="25"/>
      <c r="C57" s="25"/>
      <c r="D57" s="25"/>
      <c r="E57" s="25"/>
      <c r="F57" s="25"/>
      <c r="G57" s="25"/>
      <c r="H57" s="25"/>
      <c r="I57" s="25"/>
    </row>
    <row r="58" spans="1:9" s="26" customFormat="1" ht="15">
      <c r="A58" s="24"/>
      <c r="B58" s="25"/>
      <c r="C58" s="25"/>
      <c r="D58" s="25"/>
      <c r="E58" s="25"/>
      <c r="F58" s="25"/>
      <c r="G58" s="25"/>
      <c r="H58" s="25"/>
      <c r="I58" s="25"/>
    </row>
    <row r="59" spans="1:9" s="26" customFormat="1" ht="15">
      <c r="A59" s="24"/>
      <c r="B59" s="25"/>
      <c r="C59" s="25"/>
      <c r="D59" s="25"/>
      <c r="E59" s="25"/>
      <c r="F59" s="25"/>
      <c r="G59" s="25"/>
      <c r="H59" s="25"/>
      <c r="I59" s="25"/>
    </row>
    <row r="60" spans="1:9" s="26" customFormat="1" ht="15">
      <c r="A60" s="24"/>
      <c r="B60" s="25"/>
      <c r="C60" s="25"/>
      <c r="D60" s="25"/>
      <c r="E60" s="25"/>
      <c r="F60" s="25"/>
      <c r="G60" s="25"/>
      <c r="H60" s="25"/>
      <c r="I60" s="25"/>
    </row>
    <row r="61" spans="1:9" s="26" customFormat="1" ht="15">
      <c r="A61" s="24"/>
      <c r="B61" s="25"/>
      <c r="C61" s="25"/>
      <c r="D61" s="25"/>
      <c r="E61" s="25"/>
      <c r="F61" s="25"/>
      <c r="G61" s="25"/>
      <c r="H61" s="25"/>
      <c r="I61" s="25"/>
    </row>
    <row r="62" spans="1:9" s="26" customFormat="1" ht="15">
      <c r="A62" s="24"/>
      <c r="B62" s="25"/>
      <c r="C62" s="25"/>
      <c r="D62" s="25"/>
      <c r="E62" s="25"/>
      <c r="F62" s="25"/>
      <c r="G62" s="25"/>
      <c r="H62" s="25"/>
      <c r="I62" s="25"/>
    </row>
    <row r="63" spans="1:9" s="26" customFormat="1" ht="15">
      <c r="A63" s="24"/>
      <c r="B63" s="25"/>
      <c r="C63" s="25"/>
      <c r="D63" s="25"/>
      <c r="E63" s="25"/>
      <c r="F63" s="25"/>
      <c r="G63" s="25"/>
      <c r="H63" s="25"/>
      <c r="I63" s="25"/>
    </row>
    <row r="64" spans="1:9" s="26" customFormat="1" ht="15">
      <c r="A64" s="24"/>
      <c r="B64" s="25"/>
      <c r="C64" s="25"/>
      <c r="D64" s="25"/>
      <c r="E64" s="25"/>
      <c r="F64" s="25"/>
      <c r="G64" s="25"/>
      <c r="H64" s="25"/>
      <c r="I64" s="25"/>
    </row>
    <row r="65" spans="1:9" s="26" customFormat="1" ht="15">
      <c r="A65" s="24"/>
      <c r="B65" s="25"/>
      <c r="C65" s="25"/>
      <c r="D65" s="25"/>
      <c r="E65" s="25"/>
      <c r="F65" s="25"/>
      <c r="G65" s="25"/>
      <c r="H65" s="25"/>
      <c r="I65" s="25"/>
    </row>
    <row r="66" spans="1:9" s="26" customFormat="1" ht="15">
      <c r="A66" s="24"/>
      <c r="B66" s="25"/>
      <c r="C66" s="25"/>
      <c r="D66" s="25"/>
      <c r="E66" s="25"/>
      <c r="F66" s="25"/>
      <c r="G66" s="25"/>
      <c r="H66" s="25"/>
      <c r="I66" s="25"/>
    </row>
    <row r="67" spans="1:9" s="26" customFormat="1" ht="15">
      <c r="A67" s="24"/>
      <c r="B67" s="25"/>
      <c r="C67" s="25"/>
      <c r="D67" s="25"/>
      <c r="E67" s="25"/>
      <c r="F67" s="25"/>
      <c r="G67" s="25"/>
      <c r="H67" s="25"/>
      <c r="I67" s="25"/>
    </row>
    <row r="68" spans="1:9" s="26" customFormat="1" ht="15">
      <c r="A68" s="24"/>
      <c r="B68" s="25"/>
      <c r="C68" s="25"/>
      <c r="D68" s="25"/>
      <c r="E68" s="25"/>
      <c r="F68" s="25"/>
      <c r="G68" s="25"/>
      <c r="H68" s="25"/>
      <c r="I68" s="25"/>
    </row>
    <row r="69" spans="1:9" s="26" customFormat="1" ht="15">
      <c r="A69" s="24"/>
      <c r="B69" s="25"/>
      <c r="C69" s="25"/>
      <c r="D69" s="25"/>
      <c r="E69" s="25"/>
      <c r="F69" s="25"/>
      <c r="G69" s="25"/>
      <c r="H69" s="25"/>
      <c r="I69" s="25"/>
    </row>
    <row r="70" spans="1:9" s="26" customFormat="1" ht="15">
      <c r="A70" s="24"/>
      <c r="B70" s="25"/>
      <c r="C70" s="25"/>
      <c r="D70" s="25"/>
      <c r="E70" s="25"/>
      <c r="F70" s="25"/>
      <c r="G70" s="25"/>
      <c r="H70" s="25"/>
      <c r="I70" s="25"/>
    </row>
    <row r="71" spans="1:9" s="26" customFormat="1" ht="15">
      <c r="A71" s="24"/>
      <c r="B71" s="25"/>
      <c r="C71" s="25"/>
      <c r="D71" s="25"/>
      <c r="E71" s="25"/>
      <c r="F71" s="25"/>
      <c r="G71" s="25"/>
      <c r="H71" s="25"/>
      <c r="I71" s="25"/>
    </row>
    <row r="72" spans="1:9" s="26" customFormat="1" ht="15">
      <c r="A72" s="24"/>
      <c r="B72" s="25"/>
      <c r="C72" s="25"/>
      <c r="D72" s="25"/>
      <c r="E72" s="25"/>
      <c r="F72" s="25"/>
      <c r="G72" s="25"/>
      <c r="H72" s="25"/>
      <c r="I72" s="25"/>
    </row>
    <row r="73" spans="1:9" s="26" customFormat="1" ht="15">
      <c r="A73" s="24"/>
      <c r="B73" s="25"/>
      <c r="C73" s="25"/>
      <c r="D73" s="25"/>
      <c r="E73" s="25"/>
      <c r="F73" s="25"/>
      <c r="G73" s="25"/>
      <c r="H73" s="25"/>
      <c r="I73" s="25"/>
    </row>
    <row r="74" spans="1:9" s="26" customFormat="1" ht="15">
      <c r="A74" s="24"/>
      <c r="B74" s="25"/>
      <c r="C74" s="25"/>
      <c r="D74" s="25"/>
      <c r="E74" s="25"/>
      <c r="F74" s="25"/>
      <c r="G74" s="25"/>
      <c r="H74" s="25"/>
      <c r="I74" s="25"/>
    </row>
    <row r="75" spans="1:9" s="26" customFormat="1" ht="15">
      <c r="A75" s="24"/>
      <c r="B75" s="25"/>
      <c r="C75" s="25"/>
      <c r="D75" s="25"/>
      <c r="E75" s="25"/>
      <c r="F75" s="25"/>
      <c r="G75" s="25"/>
      <c r="H75" s="25"/>
      <c r="I75" s="25"/>
    </row>
    <row r="76" spans="1:9" s="26" customFormat="1" ht="15">
      <c r="A76" s="24"/>
      <c r="B76" s="25"/>
      <c r="C76" s="25"/>
      <c r="D76" s="25"/>
      <c r="E76" s="25"/>
      <c r="F76" s="25"/>
      <c r="G76" s="25"/>
      <c r="H76" s="25"/>
      <c r="I76" s="25"/>
    </row>
    <row r="77" spans="1:9" s="26" customFormat="1" ht="15">
      <c r="A77" s="24"/>
      <c r="B77" s="25"/>
      <c r="C77" s="25"/>
      <c r="D77" s="25"/>
      <c r="E77" s="25"/>
      <c r="F77" s="25"/>
      <c r="G77" s="25"/>
      <c r="H77" s="25"/>
      <c r="I77" s="25"/>
    </row>
    <row r="78" spans="1:9" s="26" customFormat="1" ht="15">
      <c r="A78" s="24"/>
      <c r="B78" s="25"/>
      <c r="C78" s="25"/>
      <c r="D78" s="25"/>
      <c r="E78" s="25"/>
      <c r="F78" s="25"/>
      <c r="G78" s="25"/>
      <c r="H78" s="25"/>
      <c r="I78" s="25"/>
    </row>
    <row r="79" spans="1:9" s="26" customFormat="1" ht="15">
      <c r="A79" s="24"/>
      <c r="B79" s="25"/>
      <c r="C79" s="25"/>
      <c r="D79" s="25"/>
      <c r="E79" s="25"/>
      <c r="F79" s="25"/>
      <c r="G79" s="25"/>
      <c r="H79" s="25"/>
      <c r="I79" s="25"/>
    </row>
    <row r="80" spans="1:9" s="26" customFormat="1" ht="15">
      <c r="A80" s="24"/>
      <c r="B80" s="25"/>
      <c r="C80" s="25"/>
      <c r="D80" s="25"/>
      <c r="E80" s="25"/>
      <c r="F80" s="25"/>
      <c r="G80" s="25"/>
      <c r="H80" s="25"/>
      <c r="I80" s="25"/>
    </row>
    <row r="81" spans="1:9" s="26" customFormat="1" ht="15">
      <c r="A81" s="24"/>
      <c r="B81" s="25"/>
      <c r="C81" s="25"/>
      <c r="D81" s="25"/>
      <c r="E81" s="25"/>
      <c r="F81" s="25"/>
      <c r="G81" s="25"/>
      <c r="H81" s="25"/>
      <c r="I81" s="25"/>
    </row>
    <row r="82" spans="1:9" s="26" customFormat="1" ht="15">
      <c r="A82" s="24"/>
      <c r="B82" s="25"/>
      <c r="C82" s="25"/>
      <c r="D82" s="25"/>
      <c r="E82" s="25"/>
      <c r="F82" s="25"/>
      <c r="G82" s="25"/>
      <c r="H82" s="25"/>
      <c r="I82" s="25"/>
    </row>
    <row r="83" spans="1:9" s="26" customFormat="1" ht="15">
      <c r="A83" s="24"/>
      <c r="B83" s="25"/>
      <c r="C83" s="25"/>
      <c r="D83" s="25"/>
      <c r="E83" s="25"/>
      <c r="F83" s="25"/>
      <c r="G83" s="25"/>
      <c r="H83" s="25"/>
      <c r="I83" s="25"/>
    </row>
    <row r="84" spans="1:9" s="26" customFormat="1" ht="15">
      <c r="A84" s="24"/>
      <c r="B84" s="25"/>
      <c r="C84" s="25"/>
      <c r="D84" s="25"/>
      <c r="E84" s="25"/>
      <c r="F84" s="25"/>
      <c r="G84" s="25"/>
      <c r="H84" s="25"/>
      <c r="I84" s="25"/>
    </row>
    <row r="85" spans="1:9" s="26" customFormat="1" ht="15">
      <c r="A85" s="24"/>
      <c r="B85" s="25"/>
      <c r="C85" s="25"/>
      <c r="D85" s="25"/>
      <c r="E85" s="25"/>
      <c r="F85" s="25"/>
      <c r="G85" s="25"/>
      <c r="H85" s="25"/>
      <c r="I85" s="25"/>
    </row>
    <row r="86" spans="1:9" s="26" customFormat="1" ht="15">
      <c r="A86" s="24"/>
      <c r="B86" s="25"/>
      <c r="C86" s="25"/>
      <c r="D86" s="25"/>
      <c r="E86" s="25"/>
      <c r="F86" s="25"/>
      <c r="G86" s="25"/>
      <c r="H86" s="25"/>
      <c r="I86" s="25"/>
    </row>
    <row r="87" spans="1:9" s="26" customFormat="1" ht="15">
      <c r="A87" s="24"/>
      <c r="B87" s="25"/>
      <c r="C87" s="25"/>
      <c r="D87" s="25"/>
      <c r="E87" s="25"/>
      <c r="F87" s="25"/>
      <c r="G87" s="25"/>
      <c r="H87" s="25"/>
      <c r="I87" s="25"/>
    </row>
    <row r="88" spans="1:9" s="26" customFormat="1" ht="15">
      <c r="A88" s="24"/>
      <c r="B88" s="25"/>
      <c r="C88" s="25"/>
      <c r="D88" s="25"/>
      <c r="E88" s="25"/>
      <c r="F88" s="25"/>
      <c r="G88" s="25"/>
      <c r="H88" s="25"/>
      <c r="I88" s="25"/>
    </row>
    <row r="89" spans="1:9" s="26" customFormat="1" ht="15">
      <c r="A89" s="24"/>
      <c r="B89" s="25"/>
      <c r="C89" s="25"/>
      <c r="D89" s="25"/>
      <c r="E89" s="25"/>
      <c r="F89" s="25"/>
      <c r="G89" s="25"/>
      <c r="H89" s="25"/>
      <c r="I89" s="25"/>
    </row>
    <row r="90" spans="1:9" s="26" customFormat="1" ht="15">
      <c r="A90" s="24"/>
      <c r="B90" s="25"/>
      <c r="C90" s="25"/>
      <c r="D90" s="25"/>
      <c r="E90" s="25"/>
      <c r="F90" s="25"/>
      <c r="G90" s="25"/>
      <c r="H90" s="25"/>
      <c r="I90" s="25"/>
    </row>
    <row r="91" spans="1:9" s="26" customFormat="1" ht="15">
      <c r="A91" s="24"/>
      <c r="B91" s="25"/>
      <c r="C91" s="25"/>
      <c r="D91" s="25"/>
      <c r="E91" s="25"/>
      <c r="F91" s="25"/>
      <c r="G91" s="25"/>
      <c r="H91" s="25"/>
      <c r="I91" s="25"/>
    </row>
    <row r="92" spans="1:9" s="26" customFormat="1" ht="15">
      <c r="A92" s="24"/>
      <c r="B92" s="25"/>
      <c r="C92" s="25"/>
      <c r="D92" s="25"/>
      <c r="E92" s="25"/>
      <c r="F92" s="25"/>
      <c r="G92" s="25"/>
      <c r="H92" s="25"/>
      <c r="I92" s="25"/>
    </row>
    <row r="93" spans="1:9" s="26" customFormat="1" ht="15">
      <c r="A93" s="24"/>
      <c r="B93" s="25"/>
      <c r="C93" s="25"/>
      <c r="D93" s="25"/>
      <c r="E93" s="25"/>
      <c r="F93" s="25"/>
      <c r="G93" s="25"/>
      <c r="H93" s="25"/>
      <c r="I93" s="25"/>
    </row>
    <row r="94" spans="1:9" s="26" customFormat="1" ht="15">
      <c r="A94" s="24"/>
      <c r="B94" s="25"/>
      <c r="C94" s="25"/>
      <c r="D94" s="25"/>
      <c r="E94" s="25"/>
      <c r="F94" s="25"/>
      <c r="G94" s="25"/>
      <c r="H94" s="25"/>
      <c r="I94" s="25"/>
    </row>
    <row r="95" spans="1:9" s="26" customFormat="1" ht="15">
      <c r="A95" s="24"/>
      <c r="B95" s="25"/>
      <c r="C95" s="25"/>
      <c r="D95" s="25"/>
      <c r="E95" s="25"/>
      <c r="F95" s="25"/>
      <c r="G95" s="25"/>
      <c r="H95" s="25"/>
      <c r="I95" s="25"/>
    </row>
    <row r="96" spans="1:9" s="26" customFormat="1" ht="15">
      <c r="A96" s="24"/>
      <c r="B96" s="25"/>
      <c r="C96" s="25"/>
      <c r="D96" s="25"/>
      <c r="E96" s="25"/>
      <c r="F96" s="25"/>
      <c r="G96" s="25"/>
      <c r="H96" s="25"/>
      <c r="I96" s="25"/>
    </row>
    <row r="97" spans="1:9" s="26" customFormat="1" ht="15">
      <c r="A97" s="24"/>
      <c r="B97" s="25"/>
      <c r="C97" s="25"/>
      <c r="D97" s="25"/>
      <c r="E97" s="25"/>
      <c r="F97" s="25"/>
      <c r="G97" s="25"/>
      <c r="H97" s="25"/>
      <c r="I97" s="25"/>
    </row>
    <row r="98" spans="1:9" s="26" customFormat="1" ht="15">
      <c r="A98" s="24"/>
      <c r="B98" s="25"/>
      <c r="C98" s="25"/>
      <c r="D98" s="25"/>
      <c r="E98" s="25"/>
      <c r="F98" s="25"/>
      <c r="G98" s="25"/>
      <c r="H98" s="25"/>
      <c r="I98" s="25"/>
    </row>
    <row r="99" spans="1:9" s="26" customFormat="1" ht="15">
      <c r="A99" s="24"/>
      <c r="B99" s="25"/>
      <c r="C99" s="25"/>
      <c r="D99" s="25"/>
      <c r="E99" s="25"/>
      <c r="F99" s="25"/>
      <c r="G99" s="25"/>
      <c r="H99" s="25"/>
      <c r="I99" s="25"/>
    </row>
    <row r="100" spans="1:9" s="26" customFormat="1" ht="15">
      <c r="A100" s="24"/>
      <c r="B100" s="25"/>
      <c r="C100" s="25"/>
      <c r="D100" s="25"/>
      <c r="E100" s="25"/>
      <c r="F100" s="25"/>
      <c r="G100" s="25"/>
      <c r="H100" s="25"/>
      <c r="I100" s="25"/>
    </row>
    <row r="101" spans="1:9" s="26" customFormat="1" ht="15">
      <c r="A101" s="24"/>
      <c r="B101" s="25"/>
      <c r="C101" s="25"/>
      <c r="D101" s="25"/>
      <c r="E101" s="25"/>
      <c r="F101" s="25"/>
      <c r="G101" s="25"/>
      <c r="H101" s="25"/>
      <c r="I101" s="25"/>
    </row>
    <row r="102" spans="1:9" s="26" customFormat="1" ht="15">
      <c r="A102" s="24"/>
      <c r="B102" s="25"/>
      <c r="C102" s="25"/>
      <c r="D102" s="25"/>
      <c r="E102" s="25"/>
      <c r="F102" s="25"/>
      <c r="G102" s="25"/>
      <c r="H102" s="25"/>
      <c r="I102" s="25"/>
    </row>
    <row r="103" spans="1:9" s="26" customFormat="1" ht="15">
      <c r="A103" s="24"/>
      <c r="B103" s="25"/>
      <c r="C103" s="25"/>
      <c r="D103" s="25"/>
      <c r="E103" s="25"/>
      <c r="F103" s="25"/>
      <c r="G103" s="25"/>
      <c r="H103" s="25"/>
      <c r="I103" s="25"/>
    </row>
    <row r="104" spans="1:9" s="26" customFormat="1" ht="15">
      <c r="A104" s="24"/>
      <c r="B104" s="25"/>
      <c r="C104" s="25"/>
      <c r="D104" s="25"/>
      <c r="E104" s="25"/>
      <c r="F104" s="25"/>
      <c r="G104" s="25"/>
      <c r="H104" s="25"/>
      <c r="I104" s="25"/>
    </row>
    <row r="105" spans="1:9" s="26" customFormat="1" ht="15">
      <c r="A105" s="24"/>
      <c r="B105" s="25"/>
      <c r="C105" s="25"/>
      <c r="D105" s="25"/>
      <c r="E105" s="25"/>
      <c r="F105" s="25"/>
      <c r="G105" s="25"/>
      <c r="H105" s="25"/>
      <c r="I105" s="25"/>
    </row>
    <row r="106" spans="1:9" s="26" customFormat="1" ht="15">
      <c r="A106" s="24"/>
      <c r="B106" s="25"/>
      <c r="C106" s="25"/>
      <c r="D106" s="25"/>
      <c r="E106" s="25"/>
      <c r="F106" s="25"/>
      <c r="G106" s="25"/>
      <c r="H106" s="25"/>
      <c r="I106" s="25"/>
    </row>
    <row r="107" spans="1:9" s="26" customFormat="1" ht="15">
      <c r="A107" s="24"/>
      <c r="B107" s="25"/>
      <c r="C107" s="25"/>
      <c r="D107" s="25"/>
      <c r="E107" s="25"/>
      <c r="F107" s="25"/>
      <c r="G107" s="25"/>
      <c r="H107" s="25"/>
      <c r="I107" s="25"/>
    </row>
    <row r="108" spans="1:9" s="26" customFormat="1" ht="15">
      <c r="A108" s="24"/>
      <c r="B108" s="25"/>
      <c r="C108" s="25"/>
      <c r="D108" s="25"/>
      <c r="E108" s="25"/>
      <c r="F108" s="25"/>
      <c r="G108" s="25"/>
      <c r="H108" s="25"/>
      <c r="I108" s="25"/>
    </row>
    <row r="109" spans="1:9" s="26" customFormat="1" ht="15">
      <c r="A109" s="24"/>
      <c r="B109" s="25"/>
      <c r="C109" s="25"/>
      <c r="D109" s="25"/>
      <c r="E109" s="25"/>
      <c r="F109" s="25"/>
      <c r="G109" s="25"/>
      <c r="H109" s="25"/>
      <c r="I109" s="25"/>
    </row>
    <row r="110" spans="1:9" s="26" customFormat="1" ht="15">
      <c r="A110" s="24"/>
      <c r="B110" s="25"/>
      <c r="C110" s="25"/>
      <c r="D110" s="25"/>
      <c r="E110" s="25"/>
      <c r="F110" s="25"/>
      <c r="G110" s="25"/>
      <c r="H110" s="25"/>
      <c r="I110" s="25"/>
    </row>
    <row r="111" spans="1:9" s="26" customFormat="1" ht="15">
      <c r="A111" s="24"/>
      <c r="B111" s="25"/>
      <c r="C111" s="25"/>
      <c r="D111" s="25"/>
      <c r="E111" s="25"/>
      <c r="F111" s="25"/>
      <c r="G111" s="25"/>
      <c r="H111" s="25"/>
      <c r="I111" s="25"/>
    </row>
    <row r="112" spans="1:9" s="26" customFormat="1" ht="15">
      <c r="A112" s="24"/>
      <c r="B112" s="25"/>
      <c r="C112" s="25"/>
      <c r="D112" s="25"/>
      <c r="E112" s="25"/>
      <c r="F112" s="25"/>
      <c r="G112" s="25"/>
      <c r="H112" s="25"/>
      <c r="I112" s="25"/>
    </row>
    <row r="113" spans="1:9" s="26" customFormat="1" ht="15">
      <c r="A113" s="24"/>
      <c r="B113" s="25"/>
      <c r="C113" s="25"/>
      <c r="D113" s="25"/>
      <c r="E113" s="25"/>
      <c r="F113" s="25"/>
      <c r="G113" s="25"/>
      <c r="H113" s="25"/>
      <c r="I113" s="25"/>
    </row>
    <row r="114" spans="1:9" s="26" customFormat="1" ht="15">
      <c r="A114" s="24"/>
      <c r="B114" s="25"/>
      <c r="C114" s="25"/>
      <c r="D114" s="25"/>
      <c r="E114" s="25"/>
      <c r="F114" s="25"/>
      <c r="G114" s="25"/>
      <c r="H114" s="25"/>
      <c r="I114" s="25"/>
    </row>
    <row r="115" spans="1:9" s="26" customFormat="1" ht="15">
      <c r="A115" s="24"/>
      <c r="B115" s="25"/>
      <c r="C115" s="25"/>
      <c r="D115" s="25"/>
      <c r="E115" s="25"/>
      <c r="F115" s="25"/>
      <c r="G115" s="25"/>
      <c r="H115" s="25"/>
      <c r="I115" s="25"/>
    </row>
    <row r="116" spans="1:9" s="26" customFormat="1" ht="15">
      <c r="A116" s="24"/>
      <c r="B116" s="25"/>
      <c r="C116" s="25"/>
      <c r="D116" s="25"/>
      <c r="E116" s="25"/>
      <c r="F116" s="25"/>
      <c r="G116" s="25"/>
      <c r="H116" s="25"/>
      <c r="I116" s="25"/>
    </row>
    <row r="117" spans="1:9" s="26" customFormat="1" ht="15">
      <c r="A117" s="24"/>
      <c r="B117" s="25"/>
      <c r="C117" s="25"/>
      <c r="D117" s="25"/>
      <c r="E117" s="25"/>
      <c r="F117" s="25"/>
      <c r="G117" s="25"/>
      <c r="H117" s="25"/>
      <c r="I117" s="25"/>
    </row>
    <row r="118" spans="1:9" s="26" customFormat="1" ht="15">
      <c r="A118" s="24"/>
      <c r="B118" s="25"/>
      <c r="C118" s="25"/>
      <c r="D118" s="25"/>
      <c r="E118" s="25"/>
      <c r="F118" s="25"/>
      <c r="G118" s="25"/>
      <c r="H118" s="25"/>
      <c r="I118" s="25"/>
    </row>
    <row r="119" spans="1:9" s="26" customFormat="1" ht="15">
      <c r="A119" s="24"/>
      <c r="B119" s="25"/>
      <c r="C119" s="25"/>
      <c r="D119" s="25"/>
      <c r="E119" s="25"/>
      <c r="F119" s="25"/>
      <c r="G119" s="25"/>
      <c r="H119" s="25"/>
      <c r="I119" s="25"/>
    </row>
    <row r="120" spans="1:9" s="26" customFormat="1" ht="15">
      <c r="A120" s="24"/>
      <c r="B120" s="25"/>
      <c r="C120" s="25"/>
      <c r="D120" s="25"/>
      <c r="E120" s="25"/>
      <c r="F120" s="25"/>
      <c r="G120" s="25"/>
      <c r="H120" s="25"/>
      <c r="I120" s="25"/>
    </row>
    <row r="121" spans="1:9" s="26" customFormat="1" ht="15">
      <c r="A121" s="24"/>
      <c r="B121" s="25"/>
      <c r="C121" s="25"/>
      <c r="D121" s="25"/>
      <c r="E121" s="25"/>
      <c r="F121" s="25"/>
      <c r="G121" s="25"/>
      <c r="H121" s="25"/>
      <c r="I121" s="25"/>
    </row>
    <row r="122" spans="1:9" s="26" customFormat="1" ht="15">
      <c r="A122" s="24"/>
      <c r="B122" s="25"/>
      <c r="C122" s="25"/>
      <c r="D122" s="25"/>
      <c r="E122" s="25"/>
      <c r="F122" s="25"/>
      <c r="G122" s="25"/>
      <c r="H122" s="25"/>
      <c r="I122" s="25"/>
    </row>
    <row r="123" spans="1:9" s="26" customFormat="1" ht="15">
      <c r="A123" s="24"/>
      <c r="B123" s="25"/>
      <c r="C123" s="25"/>
      <c r="D123" s="25"/>
      <c r="E123" s="25"/>
      <c r="F123" s="25"/>
      <c r="G123" s="25"/>
      <c r="H123" s="25"/>
      <c r="I123" s="25"/>
    </row>
    <row r="124" spans="1:9" s="26" customFormat="1" ht="15">
      <c r="A124" s="24"/>
      <c r="B124" s="25"/>
      <c r="C124" s="25"/>
      <c r="D124" s="25"/>
      <c r="E124" s="25"/>
      <c r="F124" s="25"/>
      <c r="G124" s="25"/>
      <c r="H124" s="25"/>
      <c r="I124" s="25"/>
    </row>
    <row r="125" spans="1:9" s="26" customFormat="1" ht="15">
      <c r="A125" s="24"/>
      <c r="B125" s="25"/>
      <c r="C125" s="25"/>
      <c r="D125" s="25"/>
      <c r="E125" s="25"/>
      <c r="F125" s="25"/>
      <c r="G125" s="25"/>
      <c r="H125" s="25"/>
      <c r="I125" s="25"/>
    </row>
    <row r="126" spans="1:9" s="26" customFormat="1" ht="15">
      <c r="A126" s="24"/>
      <c r="B126" s="25"/>
      <c r="C126" s="25"/>
      <c r="D126" s="25"/>
      <c r="E126" s="25"/>
      <c r="F126" s="25"/>
      <c r="G126" s="25"/>
      <c r="H126" s="25"/>
      <c r="I126" s="25"/>
    </row>
    <row r="127" spans="1:9" s="26" customFormat="1" ht="15">
      <c r="A127" s="24"/>
      <c r="B127" s="25"/>
      <c r="C127" s="25"/>
      <c r="D127" s="25"/>
      <c r="E127" s="25"/>
      <c r="F127" s="25"/>
      <c r="G127" s="25"/>
      <c r="H127" s="25"/>
      <c r="I127" s="25"/>
    </row>
    <row r="128" spans="1:9" s="26" customFormat="1" ht="15">
      <c r="A128" s="24"/>
      <c r="B128" s="25"/>
      <c r="C128" s="25"/>
      <c r="D128" s="25"/>
      <c r="E128" s="25"/>
      <c r="F128" s="25"/>
      <c r="G128" s="25"/>
      <c r="H128" s="25"/>
      <c r="I128" s="25"/>
    </row>
    <row r="129" spans="1:9" s="26" customFormat="1" ht="15">
      <c r="A129" s="24"/>
      <c r="B129" s="25"/>
      <c r="C129" s="25"/>
      <c r="D129" s="25"/>
      <c r="E129" s="25"/>
      <c r="F129" s="25"/>
      <c r="G129" s="25"/>
      <c r="H129" s="25"/>
      <c r="I129" s="25"/>
    </row>
    <row r="130" spans="1:9" s="26" customFormat="1" ht="15">
      <c r="A130" s="24"/>
      <c r="B130" s="25"/>
      <c r="C130" s="25"/>
      <c r="D130" s="25"/>
      <c r="E130" s="25"/>
      <c r="F130" s="25"/>
      <c r="G130" s="25"/>
      <c r="H130" s="25"/>
      <c r="I130" s="25"/>
    </row>
    <row r="131" spans="1:9" s="26" customFormat="1" ht="15">
      <c r="A131" s="24"/>
      <c r="B131" s="25"/>
      <c r="C131" s="25"/>
      <c r="D131" s="25"/>
      <c r="E131" s="25"/>
      <c r="F131" s="25"/>
      <c r="G131" s="25"/>
      <c r="H131" s="25"/>
      <c r="I131" s="25"/>
    </row>
    <row r="132" spans="1:9" s="26" customFormat="1" ht="15">
      <c r="A132" s="24"/>
      <c r="B132" s="25"/>
      <c r="C132" s="25"/>
      <c r="D132" s="25"/>
      <c r="E132" s="25"/>
      <c r="F132" s="25"/>
      <c r="G132" s="25"/>
      <c r="H132" s="25"/>
      <c r="I132" s="25"/>
    </row>
    <row r="133" spans="1:9" s="26" customFormat="1" ht="15">
      <c r="A133" s="24"/>
      <c r="B133" s="25"/>
      <c r="C133" s="25"/>
      <c r="D133" s="25"/>
      <c r="E133" s="25"/>
      <c r="F133" s="25"/>
      <c r="G133" s="25"/>
      <c r="H133" s="25"/>
      <c r="I133" s="25"/>
    </row>
    <row r="134" spans="1:9" s="26" customFormat="1" ht="15">
      <c r="A134" s="24"/>
      <c r="B134" s="25"/>
      <c r="C134" s="25"/>
      <c r="D134" s="25"/>
      <c r="E134" s="25"/>
      <c r="F134" s="25"/>
      <c r="G134" s="25"/>
      <c r="H134" s="25"/>
      <c r="I134" s="25"/>
    </row>
    <row r="135" spans="1:9" s="26" customFormat="1" ht="15">
      <c r="A135" s="24"/>
      <c r="B135" s="25"/>
      <c r="C135" s="25"/>
      <c r="D135" s="25"/>
      <c r="E135" s="25"/>
      <c r="F135" s="25"/>
      <c r="G135" s="25"/>
      <c r="H135" s="25"/>
      <c r="I135" s="25"/>
    </row>
    <row r="136" spans="1:9" s="26" customFormat="1" ht="15">
      <c r="A136" s="24"/>
      <c r="B136" s="25"/>
      <c r="C136" s="25"/>
      <c r="D136" s="25"/>
      <c r="E136" s="25"/>
      <c r="F136" s="25"/>
      <c r="G136" s="25"/>
      <c r="H136" s="25"/>
      <c r="I136" s="25"/>
    </row>
    <row r="137" spans="1:9" s="26" customFormat="1" ht="15">
      <c r="A137" s="24"/>
      <c r="B137" s="25"/>
      <c r="C137" s="25"/>
      <c r="D137" s="25"/>
      <c r="E137" s="25"/>
      <c r="F137" s="25"/>
      <c r="G137" s="25"/>
      <c r="H137" s="25"/>
      <c r="I137" s="25"/>
    </row>
    <row r="138" spans="1:9" s="26" customFormat="1" ht="15">
      <c r="A138" s="24"/>
      <c r="B138" s="25"/>
      <c r="C138" s="25"/>
      <c r="D138" s="25"/>
      <c r="E138" s="25"/>
      <c r="F138" s="25"/>
      <c r="G138" s="25"/>
      <c r="H138" s="25"/>
      <c r="I138" s="25"/>
    </row>
    <row r="139" spans="1:9" s="26" customFormat="1" ht="15">
      <c r="A139" s="24"/>
      <c r="B139" s="25"/>
      <c r="C139" s="25"/>
      <c r="D139" s="25"/>
      <c r="E139" s="25"/>
      <c r="F139" s="25"/>
      <c r="G139" s="25"/>
      <c r="H139" s="25"/>
      <c r="I139" s="25"/>
    </row>
    <row r="140" spans="1:9" s="26" customFormat="1" ht="15">
      <c r="A140" s="24"/>
      <c r="B140" s="25"/>
      <c r="C140" s="25"/>
      <c r="D140" s="25"/>
      <c r="E140" s="25"/>
      <c r="F140" s="25"/>
      <c r="G140" s="25"/>
      <c r="H140" s="25"/>
      <c r="I140" s="25"/>
    </row>
    <row r="141" spans="1:9" s="26" customFormat="1" ht="15">
      <c r="A141" s="24"/>
      <c r="B141" s="25"/>
      <c r="C141" s="25"/>
      <c r="D141" s="25"/>
      <c r="E141" s="25"/>
      <c r="F141" s="25"/>
      <c r="G141" s="25"/>
      <c r="H141" s="25"/>
      <c r="I141" s="25"/>
    </row>
    <row r="142" spans="1:9" s="26" customFormat="1" ht="15">
      <c r="A142" s="24"/>
      <c r="B142" s="25"/>
      <c r="C142" s="25"/>
      <c r="D142" s="25"/>
      <c r="E142" s="25"/>
      <c r="F142" s="25"/>
      <c r="G142" s="25"/>
      <c r="H142" s="25"/>
      <c r="I142" s="25"/>
    </row>
    <row r="143" spans="1:9" s="26" customFormat="1" ht="15">
      <c r="A143" s="24"/>
      <c r="B143" s="25"/>
      <c r="C143" s="25"/>
      <c r="D143" s="25"/>
      <c r="E143" s="25"/>
      <c r="F143" s="25"/>
      <c r="G143" s="25"/>
      <c r="H143" s="25"/>
      <c r="I143" s="25"/>
    </row>
    <row r="144" spans="1:9" s="26" customFormat="1" ht="15">
      <c r="A144" s="24"/>
      <c r="B144" s="25"/>
      <c r="C144" s="25"/>
      <c r="D144" s="25"/>
      <c r="E144" s="25"/>
      <c r="F144" s="25"/>
      <c r="G144" s="25"/>
      <c r="H144" s="25"/>
      <c r="I144" s="25"/>
    </row>
    <row r="145" spans="1:9" s="26" customFormat="1" ht="15">
      <c r="A145" s="24"/>
      <c r="B145" s="25"/>
      <c r="C145" s="25"/>
      <c r="D145" s="25"/>
      <c r="E145" s="25"/>
      <c r="F145" s="25"/>
      <c r="G145" s="25"/>
      <c r="H145" s="25"/>
      <c r="I145" s="25"/>
    </row>
    <row r="146" spans="1:9" s="26" customFormat="1" ht="15">
      <c r="A146" s="24"/>
      <c r="B146" s="25"/>
      <c r="C146" s="25"/>
      <c r="D146" s="25"/>
      <c r="E146" s="25"/>
      <c r="F146" s="25"/>
      <c r="G146" s="25"/>
      <c r="H146" s="25"/>
      <c r="I146" s="25"/>
    </row>
    <row r="147" spans="1:9" s="26" customFormat="1" ht="15">
      <c r="A147" s="24"/>
      <c r="B147" s="25"/>
      <c r="C147" s="25"/>
      <c r="D147" s="25"/>
      <c r="E147" s="25"/>
      <c r="F147" s="25"/>
      <c r="G147" s="25"/>
      <c r="H147" s="25"/>
      <c r="I147" s="25"/>
    </row>
    <row r="148" spans="1:9" s="26" customFormat="1" ht="15">
      <c r="A148" s="24"/>
      <c r="B148" s="25"/>
      <c r="C148" s="25"/>
      <c r="D148" s="25"/>
      <c r="E148" s="25"/>
      <c r="F148" s="25"/>
      <c r="G148" s="25"/>
      <c r="H148" s="25"/>
      <c r="I148" s="25"/>
    </row>
    <row r="149" spans="1:9" s="26" customFormat="1" ht="15">
      <c r="A149" s="24"/>
      <c r="B149" s="25"/>
      <c r="C149" s="25"/>
      <c r="D149" s="25"/>
      <c r="E149" s="25"/>
      <c r="F149" s="25"/>
      <c r="G149" s="25"/>
      <c r="H149" s="25"/>
      <c r="I149" s="25"/>
    </row>
    <row r="150" spans="1:9" s="26" customFormat="1" ht="15">
      <c r="A150" s="24"/>
      <c r="B150" s="25"/>
      <c r="C150" s="25"/>
      <c r="D150" s="25"/>
      <c r="E150" s="25"/>
      <c r="F150" s="25"/>
      <c r="G150" s="25"/>
      <c r="H150" s="25"/>
      <c r="I150" s="25"/>
    </row>
    <row r="151" spans="1:9" s="26" customFormat="1" ht="15">
      <c r="A151" s="24"/>
      <c r="B151" s="25"/>
      <c r="C151" s="25"/>
      <c r="D151" s="25"/>
      <c r="E151" s="25"/>
      <c r="F151" s="25"/>
      <c r="G151" s="25"/>
      <c r="H151" s="25"/>
      <c r="I151" s="25"/>
    </row>
    <row r="152" spans="1:9" s="26" customFormat="1" ht="15">
      <c r="A152" s="24"/>
      <c r="B152" s="25"/>
      <c r="C152" s="25"/>
      <c r="D152" s="25"/>
      <c r="E152" s="25"/>
      <c r="F152" s="25"/>
      <c r="G152" s="25"/>
      <c r="H152" s="25"/>
      <c r="I152" s="25"/>
    </row>
    <row r="153" spans="1:9" s="26" customFormat="1" ht="15">
      <c r="A153" s="24"/>
      <c r="B153" s="25"/>
      <c r="C153" s="25"/>
      <c r="D153" s="25"/>
      <c r="E153" s="25"/>
      <c r="F153" s="25"/>
      <c r="G153" s="25"/>
      <c r="H153" s="25"/>
      <c r="I153" s="25"/>
    </row>
    <row r="154" spans="1:9" s="26" customFormat="1" ht="15">
      <c r="A154" s="24"/>
      <c r="B154" s="25"/>
      <c r="C154" s="25"/>
      <c r="D154" s="25"/>
      <c r="E154" s="25"/>
      <c r="F154" s="25"/>
      <c r="G154" s="25"/>
      <c r="H154" s="25"/>
      <c r="I154" s="25"/>
    </row>
    <row r="155" spans="1:9" s="26" customFormat="1" ht="15">
      <c r="A155" s="24"/>
      <c r="B155" s="25"/>
      <c r="C155" s="25"/>
      <c r="D155" s="25"/>
      <c r="E155" s="25"/>
      <c r="F155" s="25"/>
      <c r="G155" s="25"/>
      <c r="H155" s="25"/>
      <c r="I155" s="25"/>
    </row>
    <row r="156" spans="1:9" s="26" customFormat="1" ht="15">
      <c r="A156" s="24"/>
      <c r="B156" s="25"/>
      <c r="C156" s="25"/>
      <c r="D156" s="25"/>
      <c r="E156" s="25"/>
      <c r="F156" s="25"/>
      <c r="G156" s="25"/>
      <c r="H156" s="25"/>
      <c r="I156" s="25"/>
    </row>
    <row r="157" spans="1:9" s="26" customFormat="1" ht="15">
      <c r="A157" s="24"/>
      <c r="B157" s="25"/>
      <c r="C157" s="25"/>
      <c r="D157" s="25"/>
      <c r="E157" s="25"/>
      <c r="F157" s="25"/>
      <c r="G157" s="25"/>
      <c r="H157" s="25"/>
      <c r="I157" s="25"/>
    </row>
    <row r="158" spans="1:9" s="26" customFormat="1" ht="15">
      <c r="A158" s="24"/>
      <c r="B158" s="25"/>
      <c r="C158" s="25"/>
      <c r="D158" s="25"/>
      <c r="E158" s="25"/>
      <c r="F158" s="25"/>
      <c r="G158" s="25"/>
      <c r="H158" s="25"/>
      <c r="I158" s="25"/>
    </row>
    <row r="159" spans="1:9" s="26" customFormat="1" ht="15">
      <c r="A159" s="24"/>
      <c r="B159" s="25"/>
      <c r="C159" s="25"/>
      <c r="D159" s="25"/>
      <c r="E159" s="25"/>
      <c r="F159" s="25"/>
      <c r="G159" s="25"/>
      <c r="H159" s="25"/>
      <c r="I159" s="25"/>
    </row>
    <row r="160" spans="1:9" s="26" customFormat="1" ht="15">
      <c r="A160" s="24"/>
      <c r="B160" s="25"/>
      <c r="C160" s="25"/>
      <c r="D160" s="25"/>
      <c r="E160" s="25"/>
      <c r="F160" s="25"/>
      <c r="G160" s="25"/>
      <c r="H160" s="25"/>
      <c r="I160" s="25"/>
    </row>
    <row r="161" spans="1:9" s="26" customFormat="1" ht="15">
      <c r="A161" s="24"/>
      <c r="B161" s="25"/>
      <c r="C161" s="25"/>
      <c r="D161" s="25"/>
      <c r="E161" s="25"/>
      <c r="F161" s="25"/>
      <c r="G161" s="25"/>
      <c r="H161" s="25"/>
      <c r="I161" s="25"/>
    </row>
    <row r="162" spans="1:9" s="26" customFormat="1" ht="15">
      <c r="A162" s="24"/>
      <c r="B162" s="25"/>
      <c r="C162" s="25"/>
      <c r="D162" s="25"/>
      <c r="E162" s="25"/>
      <c r="F162" s="25"/>
      <c r="G162" s="25"/>
      <c r="H162" s="25"/>
      <c r="I162" s="25"/>
    </row>
    <row r="163" spans="1:9" s="26" customFormat="1" ht="15">
      <c r="A163" s="24"/>
      <c r="B163" s="25"/>
      <c r="C163" s="25"/>
      <c r="D163" s="25"/>
      <c r="E163" s="25"/>
      <c r="F163" s="25"/>
      <c r="G163" s="25"/>
      <c r="H163" s="25"/>
      <c r="I163" s="25"/>
    </row>
    <row r="164" spans="1:9" s="26" customFormat="1" ht="15">
      <c r="A164" s="24"/>
      <c r="B164" s="25"/>
      <c r="C164" s="25"/>
      <c r="D164" s="25"/>
      <c r="E164" s="25"/>
      <c r="F164" s="25"/>
      <c r="G164" s="25"/>
      <c r="H164" s="25"/>
      <c r="I164" s="25"/>
    </row>
    <row r="165" spans="1:9" s="26" customFormat="1" ht="15">
      <c r="A165" s="24"/>
      <c r="B165" s="25"/>
      <c r="C165" s="25"/>
      <c r="D165" s="25"/>
      <c r="E165" s="25"/>
      <c r="F165" s="25"/>
      <c r="G165" s="25"/>
      <c r="H165" s="25"/>
      <c r="I165" s="25"/>
    </row>
    <row r="166" spans="1:9" s="26" customFormat="1" ht="15">
      <c r="A166" s="24"/>
      <c r="B166" s="25"/>
      <c r="C166" s="25"/>
      <c r="D166" s="25"/>
      <c r="E166" s="25"/>
      <c r="F166" s="25"/>
      <c r="G166" s="25"/>
      <c r="H166" s="25"/>
      <c r="I166" s="25"/>
    </row>
    <row r="167" spans="1:9" s="26" customFormat="1" ht="15">
      <c r="A167" s="24"/>
      <c r="B167" s="25"/>
      <c r="C167" s="25"/>
      <c r="D167" s="25"/>
      <c r="E167" s="25"/>
      <c r="F167" s="25"/>
      <c r="G167" s="25"/>
      <c r="H167" s="25"/>
      <c r="I167" s="25"/>
    </row>
    <row r="168" spans="1:9" s="26" customFormat="1" ht="15">
      <c r="A168" s="24"/>
      <c r="B168" s="25"/>
      <c r="C168" s="25"/>
      <c r="D168" s="25"/>
      <c r="E168" s="25"/>
      <c r="F168" s="25"/>
      <c r="G168" s="25"/>
      <c r="H168" s="25"/>
      <c r="I168" s="25"/>
    </row>
    <row r="169" spans="1:9" s="26" customFormat="1" ht="15">
      <c r="A169" s="24"/>
      <c r="B169" s="25"/>
      <c r="C169" s="25"/>
      <c r="D169" s="25"/>
      <c r="E169" s="25"/>
      <c r="F169" s="25"/>
      <c r="G169" s="25"/>
      <c r="H169" s="25"/>
      <c r="I169" s="25"/>
    </row>
    <row r="170" spans="1:9" s="26" customFormat="1" ht="15">
      <c r="A170" s="24"/>
      <c r="B170" s="25"/>
      <c r="C170" s="25"/>
      <c r="D170" s="25"/>
      <c r="E170" s="25"/>
      <c r="F170" s="25"/>
      <c r="G170" s="25"/>
      <c r="H170" s="25"/>
      <c r="I170" s="25"/>
    </row>
  </sheetData>
  <sheetProtection password="EFAE" sheet="1" objects="1" scenarios="1"/>
  <mergeCells count="12">
    <mergeCell ref="A1:I3"/>
    <mergeCell ref="A36:I36"/>
    <mergeCell ref="I5:I7"/>
    <mergeCell ref="B26:I26"/>
    <mergeCell ref="H5:H7"/>
    <mergeCell ref="A4:A7"/>
    <mergeCell ref="B5:B7"/>
    <mergeCell ref="C5:C7"/>
    <mergeCell ref="D5:D7"/>
    <mergeCell ref="F5:F7"/>
    <mergeCell ref="G5:G7"/>
    <mergeCell ref="E5:E7"/>
  </mergeCells>
  <printOptions horizontalCentered="1" verticalCentered="1"/>
  <pageMargins left="0.5" right="0.5" top="0.5" bottom="0.5" header="0" footer="0"/>
  <pageSetup horizontalDpi="600" verticalDpi="600" orientation="landscape" scale="95" r:id="rId1"/>
  <headerFoot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35"/>
  <sheetViews>
    <sheetView workbookViewId="0" topLeftCell="A1">
      <selection activeCell="A5" sqref="A5"/>
    </sheetView>
  </sheetViews>
  <sheetFormatPr defaultColWidth="9.140625" defaultRowHeight="15"/>
  <cols>
    <col min="1" max="1" width="47.28125" style="3" customWidth="1"/>
    <col min="2" max="2" width="33.00390625" style="5" customWidth="1"/>
    <col min="3" max="3" width="40.7109375" style="6" customWidth="1"/>
  </cols>
  <sheetData>
    <row r="1" spans="1:3" ht="15">
      <c r="A1" s="209" t="s">
        <v>103</v>
      </c>
      <c r="B1" s="210"/>
      <c r="C1" s="210"/>
    </row>
    <row r="2" spans="1:3" ht="15">
      <c r="A2" s="210"/>
      <c r="B2" s="210"/>
      <c r="C2" s="210"/>
    </row>
    <row r="3" spans="1:3" ht="15.75" thickBot="1">
      <c r="A3" s="211"/>
      <c r="B3" s="211"/>
      <c r="C3" s="211"/>
    </row>
    <row r="4" spans="1:3" ht="43.5" customHeight="1" thickBot="1">
      <c r="A4" s="2" t="s">
        <v>26</v>
      </c>
      <c r="B4" s="53" t="s">
        <v>61</v>
      </c>
      <c r="C4" s="53" t="s">
        <v>62</v>
      </c>
    </row>
    <row r="5" spans="1:4" ht="15" thickBot="1">
      <c r="A5" s="113" t="s">
        <v>0</v>
      </c>
      <c r="B5" s="114">
        <v>9900</v>
      </c>
      <c r="C5" s="114">
        <v>10</v>
      </c>
      <c r="D5" s="23"/>
    </row>
    <row r="6" spans="1:3" ht="15" thickBot="1">
      <c r="A6" s="1" t="s">
        <v>25</v>
      </c>
      <c r="B6" s="4">
        <v>13200</v>
      </c>
      <c r="C6" s="4">
        <v>80</v>
      </c>
    </row>
    <row r="7" spans="1:3" ht="15" thickBot="1">
      <c r="A7" s="113" t="s">
        <v>1</v>
      </c>
      <c r="B7" s="114">
        <v>1672</v>
      </c>
      <c r="C7" s="114">
        <v>0</v>
      </c>
    </row>
    <row r="8" spans="1:3" ht="15" thickBot="1">
      <c r="A8" s="1" t="s">
        <v>2</v>
      </c>
      <c r="B8" s="4">
        <v>45595</v>
      </c>
      <c r="C8" s="4">
        <v>1350</v>
      </c>
    </row>
    <row r="9" spans="1:3" ht="15" thickBot="1">
      <c r="A9" s="113" t="s">
        <v>3</v>
      </c>
      <c r="B9" s="114">
        <v>1680</v>
      </c>
      <c r="C9" s="114">
        <v>0</v>
      </c>
    </row>
    <row r="10" spans="1:3" ht="15" thickBot="1">
      <c r="A10" s="1" t="s">
        <v>4</v>
      </c>
      <c r="B10" s="4">
        <v>23676</v>
      </c>
      <c r="C10" s="4">
        <v>0</v>
      </c>
    </row>
    <row r="11" spans="1:3" ht="15" thickBot="1">
      <c r="A11" s="113" t="s">
        <v>5</v>
      </c>
      <c r="B11" s="114">
        <v>17912</v>
      </c>
      <c r="C11" s="114">
        <v>233</v>
      </c>
    </row>
    <row r="12" spans="1:3" ht="15" thickBot="1">
      <c r="A12" s="1" t="s">
        <v>23</v>
      </c>
      <c r="B12" s="4">
        <v>20560</v>
      </c>
      <c r="C12" s="4">
        <v>0</v>
      </c>
    </row>
    <row r="13" spans="1:3" ht="15" thickBot="1">
      <c r="A13" s="113" t="s">
        <v>24</v>
      </c>
      <c r="B13" s="114">
        <v>6560</v>
      </c>
      <c r="C13" s="114">
        <v>240</v>
      </c>
    </row>
    <row r="14" spans="1:3" ht="15" thickBot="1">
      <c r="A14" s="1" t="s">
        <v>6</v>
      </c>
      <c r="B14" s="4">
        <v>7968</v>
      </c>
      <c r="C14" s="4">
        <v>50</v>
      </c>
    </row>
    <row r="15" spans="1:3" ht="15" thickBot="1">
      <c r="A15" s="113" t="s">
        <v>7</v>
      </c>
      <c r="B15" s="114">
        <v>22300</v>
      </c>
      <c r="C15" s="114">
        <v>100</v>
      </c>
    </row>
    <row r="16" spans="1:3" ht="15" thickBot="1">
      <c r="A16" s="1" t="s">
        <v>60</v>
      </c>
      <c r="B16" s="4">
        <v>69525</v>
      </c>
      <c r="C16" s="4">
        <v>2000</v>
      </c>
    </row>
    <row r="17" spans="1:3" ht="15" thickBot="1">
      <c r="A17" s="113" t="s">
        <v>9</v>
      </c>
      <c r="B17" s="114"/>
      <c r="C17" s="114"/>
    </row>
    <row r="18" spans="1:3" ht="15" thickBot="1">
      <c r="A18" s="1" t="s">
        <v>76</v>
      </c>
      <c r="B18" s="4">
        <v>25335</v>
      </c>
      <c r="C18" s="4">
        <v>0</v>
      </c>
    </row>
    <row r="19" spans="1:3" ht="15" thickBot="1">
      <c r="A19" s="113" t="s">
        <v>11</v>
      </c>
      <c r="B19" s="114">
        <v>31900</v>
      </c>
      <c r="C19" s="114">
        <v>85</v>
      </c>
    </row>
    <row r="20" spans="1:3" ht="15" thickBot="1">
      <c r="A20" s="1" t="s">
        <v>12</v>
      </c>
      <c r="B20" s="4">
        <v>12580</v>
      </c>
      <c r="C20" s="4">
        <v>150</v>
      </c>
    </row>
    <row r="21" spans="1:3" ht="15" thickBot="1">
      <c r="A21" s="113" t="s">
        <v>13</v>
      </c>
      <c r="B21" s="114">
        <v>3268</v>
      </c>
      <c r="C21" s="114">
        <v>6</v>
      </c>
    </row>
    <row r="22" spans="1:3" ht="15" thickBot="1">
      <c r="A22" s="1" t="s">
        <v>14</v>
      </c>
      <c r="B22" s="4">
        <v>46450</v>
      </c>
      <c r="C22" s="4">
        <v>16</v>
      </c>
    </row>
    <row r="23" spans="1:3" ht="15" thickBot="1">
      <c r="A23" s="113" t="s">
        <v>15</v>
      </c>
      <c r="B23" s="114">
        <v>7200</v>
      </c>
      <c r="C23" s="114">
        <v>70</v>
      </c>
    </row>
    <row r="24" spans="1:3" ht="15" thickBot="1">
      <c r="A24" s="1" t="s">
        <v>16</v>
      </c>
      <c r="B24" s="4">
        <v>7142</v>
      </c>
      <c r="C24" s="4">
        <v>1085</v>
      </c>
    </row>
    <row r="25" spans="1:4" ht="15" thickBot="1">
      <c r="A25" s="113" t="s">
        <v>63</v>
      </c>
      <c r="B25" s="114">
        <v>140</v>
      </c>
      <c r="C25" s="114">
        <v>75</v>
      </c>
      <c r="D25" s="23"/>
    </row>
    <row r="26" spans="1:3" ht="15" thickBot="1">
      <c r="A26" s="1" t="s">
        <v>18</v>
      </c>
      <c r="B26" s="4">
        <v>4380</v>
      </c>
      <c r="C26" s="4">
        <v>0</v>
      </c>
    </row>
    <row r="27" spans="1:4" ht="15" thickBot="1">
      <c r="A27" s="113" t="s">
        <v>19</v>
      </c>
      <c r="B27" s="114">
        <v>22100</v>
      </c>
      <c r="C27" s="114">
        <v>72</v>
      </c>
      <c r="D27" s="23"/>
    </row>
    <row r="28" spans="1:3" ht="15" thickBot="1">
      <c r="A28" s="1" t="s">
        <v>20</v>
      </c>
      <c r="B28" s="4">
        <v>570</v>
      </c>
      <c r="C28" s="4">
        <v>55</v>
      </c>
    </row>
    <row r="29" spans="1:3" ht="15" thickBot="1">
      <c r="A29" s="113" t="s">
        <v>21</v>
      </c>
      <c r="B29" s="114">
        <v>14320</v>
      </c>
      <c r="C29" s="114">
        <v>125</v>
      </c>
    </row>
    <row r="30" spans="1:4" ht="15" thickBot="1">
      <c r="A30" s="1" t="s">
        <v>22</v>
      </c>
      <c r="B30" s="4">
        <v>21850</v>
      </c>
      <c r="C30" s="4">
        <v>0</v>
      </c>
      <c r="D30" s="23"/>
    </row>
    <row r="31" ht="16.5" customHeight="1"/>
    <row r="32" spans="1:3" ht="23.25" customHeight="1">
      <c r="A32" s="206" t="s">
        <v>78</v>
      </c>
      <c r="B32" s="206"/>
      <c r="C32" s="206"/>
    </row>
    <row r="33" spans="1:3" ht="23.25" customHeight="1">
      <c r="A33" s="206"/>
      <c r="B33" s="206"/>
      <c r="C33" s="206"/>
    </row>
    <row r="34" spans="1:3" ht="14.25" customHeight="1">
      <c r="A34" s="106"/>
      <c r="B34" s="105"/>
      <c r="C34" s="105"/>
    </row>
    <row r="35" spans="1:3" ht="20.25" customHeight="1">
      <c r="A35" s="207" t="s">
        <v>83</v>
      </c>
      <c r="B35" s="208"/>
      <c r="C35" s="208"/>
    </row>
  </sheetData>
  <sheetProtection password="EFAE" sheet="1" objects="1" scenarios="1"/>
  <mergeCells count="3">
    <mergeCell ref="A32:C33"/>
    <mergeCell ref="A35:C35"/>
    <mergeCell ref="A1:C3"/>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295"/>
  <sheetViews>
    <sheetView workbookViewId="0" topLeftCell="A1">
      <selection activeCell="D8" sqref="D8"/>
    </sheetView>
  </sheetViews>
  <sheetFormatPr defaultColWidth="9.140625" defaultRowHeight="15"/>
  <cols>
    <col min="1" max="1" width="28.28125" style="104" bestFit="1" customWidth="1"/>
    <col min="2" max="3" width="12.8515625" style="15" bestFit="1" customWidth="1"/>
    <col min="4" max="4" width="14.00390625" style="15" bestFit="1" customWidth="1"/>
    <col min="5" max="7" width="12.8515625" style="15" bestFit="1" customWidth="1"/>
    <col min="8" max="8" width="14.8515625" style="15" customWidth="1"/>
    <col min="9" max="129" width="9.140625" style="10" customWidth="1"/>
    <col min="130" max="16384" width="9.140625" style="9" customWidth="1"/>
  </cols>
  <sheetData>
    <row r="1" spans="1:8" ht="15">
      <c r="A1" s="212" t="s">
        <v>80</v>
      </c>
      <c r="B1" s="213"/>
      <c r="C1" s="213"/>
      <c r="D1" s="213"/>
      <c r="E1" s="213"/>
      <c r="F1" s="213"/>
      <c r="G1" s="213"/>
      <c r="H1" s="213"/>
    </row>
    <row r="2" spans="1:8" ht="15">
      <c r="A2" s="213"/>
      <c r="B2" s="213"/>
      <c r="C2" s="213"/>
      <c r="D2" s="213"/>
      <c r="E2" s="213"/>
      <c r="F2" s="213"/>
      <c r="G2" s="213"/>
      <c r="H2" s="213"/>
    </row>
    <row r="3" spans="1:8" ht="15.75" thickBot="1">
      <c r="A3" s="214"/>
      <c r="B3" s="214"/>
      <c r="C3" s="214"/>
      <c r="D3" s="214"/>
      <c r="E3" s="214"/>
      <c r="F3" s="214"/>
      <c r="G3" s="214"/>
      <c r="H3" s="214"/>
    </row>
    <row r="4" spans="1:8" ht="36.75" customHeight="1" thickBot="1">
      <c r="A4" s="102" t="s">
        <v>0</v>
      </c>
      <c r="B4" s="12" t="s">
        <v>33</v>
      </c>
      <c r="C4" s="12" t="s">
        <v>34</v>
      </c>
      <c r="D4" s="12" t="s">
        <v>35</v>
      </c>
      <c r="E4" s="12" t="s">
        <v>31</v>
      </c>
      <c r="F4" s="12" t="s">
        <v>32</v>
      </c>
      <c r="G4" s="12" t="s">
        <v>30</v>
      </c>
      <c r="H4" s="18" t="s">
        <v>48</v>
      </c>
    </row>
    <row r="5" spans="1:8" ht="15.75" customHeight="1" thickBot="1">
      <c r="A5" s="7" t="s">
        <v>27</v>
      </c>
      <c r="B5" s="16">
        <v>207111</v>
      </c>
      <c r="C5" s="16">
        <v>207576</v>
      </c>
      <c r="D5" s="16">
        <v>197190</v>
      </c>
      <c r="E5" s="16">
        <v>201996</v>
      </c>
      <c r="F5" s="16">
        <v>196290</v>
      </c>
      <c r="G5" s="16">
        <v>204879</v>
      </c>
      <c r="H5" s="16">
        <f>SUM(B5:G5)/6</f>
        <v>202507</v>
      </c>
    </row>
    <row r="6" spans="1:8" ht="15.75" customHeight="1" thickBot="1">
      <c r="A6" s="7" t="s">
        <v>29</v>
      </c>
      <c r="B6" s="16">
        <v>496</v>
      </c>
      <c r="C6" s="16">
        <v>558</v>
      </c>
      <c r="D6" s="16">
        <v>480</v>
      </c>
      <c r="E6" s="16">
        <v>465</v>
      </c>
      <c r="F6" s="16">
        <v>420</v>
      </c>
      <c r="G6" s="16">
        <v>465</v>
      </c>
      <c r="H6" s="16">
        <f aca="true" t="shared" si="0" ref="H6:H7">SUM(B6:G6)/6</f>
        <v>480.6666666666667</v>
      </c>
    </row>
    <row r="7" spans="1:8" ht="15.75" thickBot="1">
      <c r="A7" s="7" t="s">
        <v>28</v>
      </c>
      <c r="B7" s="16">
        <v>651</v>
      </c>
      <c r="C7" s="16">
        <v>588</v>
      </c>
      <c r="D7" s="16">
        <v>540</v>
      </c>
      <c r="E7" s="16">
        <v>558</v>
      </c>
      <c r="F7" s="16">
        <v>450</v>
      </c>
      <c r="G7" s="16">
        <v>460</v>
      </c>
      <c r="H7" s="16">
        <f t="shared" si="0"/>
        <v>541.1666666666666</v>
      </c>
    </row>
    <row r="8" spans="1:8" ht="30.75" thickBot="1">
      <c r="A8" s="11" t="s">
        <v>25</v>
      </c>
      <c r="B8" s="13" t="s">
        <v>33</v>
      </c>
      <c r="C8" s="13" t="s">
        <v>34</v>
      </c>
      <c r="D8" s="13" t="s">
        <v>35</v>
      </c>
      <c r="E8" s="13" t="s">
        <v>31</v>
      </c>
      <c r="F8" s="13" t="s">
        <v>32</v>
      </c>
      <c r="G8" s="13" t="s">
        <v>30</v>
      </c>
      <c r="H8" s="22" t="s">
        <v>48</v>
      </c>
    </row>
    <row r="9" spans="1:8" ht="15.75" thickBot="1">
      <c r="A9" s="8" t="s">
        <v>27</v>
      </c>
      <c r="B9" s="17">
        <v>196044</v>
      </c>
      <c r="C9" s="17">
        <v>193068</v>
      </c>
      <c r="D9" s="17">
        <v>193068</v>
      </c>
      <c r="E9" s="17">
        <v>187302</v>
      </c>
      <c r="F9" s="17">
        <v>184860</v>
      </c>
      <c r="G9" s="17">
        <v>188325</v>
      </c>
      <c r="H9" s="17">
        <f>SUM(B9:G9)/6</f>
        <v>190444.5</v>
      </c>
    </row>
    <row r="10" spans="1:8" ht="15.75" thickBot="1">
      <c r="A10" s="8" t="s">
        <v>29</v>
      </c>
      <c r="B10" s="17">
        <v>1710</v>
      </c>
      <c r="C10" s="17">
        <v>1928</v>
      </c>
      <c r="D10" s="17">
        <v>1803</v>
      </c>
      <c r="E10" s="17">
        <v>1726</v>
      </c>
      <c r="F10" s="17">
        <v>1828</v>
      </c>
      <c r="G10" s="17">
        <v>3426</v>
      </c>
      <c r="H10" s="17">
        <f aca="true" t="shared" si="1" ref="H10:H11">SUM(B10:G10)/6</f>
        <v>2070.1666666666665</v>
      </c>
    </row>
    <row r="11" spans="1:8" ht="15.75" thickBot="1">
      <c r="A11" s="8" t="s">
        <v>28</v>
      </c>
      <c r="B11" s="17">
        <v>2115</v>
      </c>
      <c r="C11" s="17">
        <v>1912</v>
      </c>
      <c r="D11" s="17">
        <v>2285</v>
      </c>
      <c r="E11" s="17">
        <v>2285</v>
      </c>
      <c r="F11" s="17">
        <v>1705</v>
      </c>
      <c r="G11" s="17">
        <v>1966</v>
      </c>
      <c r="H11" s="17">
        <f t="shared" si="1"/>
        <v>2044.6666666666667</v>
      </c>
    </row>
    <row r="12" spans="1:8" ht="30.75" thickBot="1">
      <c r="A12" s="102" t="s">
        <v>1</v>
      </c>
      <c r="B12" s="12" t="s">
        <v>33</v>
      </c>
      <c r="C12" s="12" t="s">
        <v>34</v>
      </c>
      <c r="D12" s="12" t="s">
        <v>35</v>
      </c>
      <c r="E12" s="12" t="s">
        <v>31</v>
      </c>
      <c r="F12" s="12" t="s">
        <v>32</v>
      </c>
      <c r="G12" s="12" t="s">
        <v>30</v>
      </c>
      <c r="H12" s="18" t="s">
        <v>48</v>
      </c>
    </row>
    <row r="13" spans="1:8" ht="15.75" thickBot="1">
      <c r="A13" s="7" t="s">
        <v>27</v>
      </c>
      <c r="B13" s="16">
        <v>98280</v>
      </c>
      <c r="C13" s="16">
        <v>100347</v>
      </c>
      <c r="D13" s="16">
        <v>95760</v>
      </c>
      <c r="E13" s="16">
        <v>99516</v>
      </c>
      <c r="F13" s="16">
        <v>100980</v>
      </c>
      <c r="G13" s="16">
        <v>105276</v>
      </c>
      <c r="H13" s="16">
        <f>SUM(B13:G13)/6</f>
        <v>100026.5</v>
      </c>
    </row>
    <row r="14" spans="1:8" ht="15.75" thickBot="1">
      <c r="A14" s="7" t="s">
        <v>29</v>
      </c>
      <c r="B14" s="16">
        <v>186</v>
      </c>
      <c r="C14" s="16">
        <v>137</v>
      </c>
      <c r="D14" s="16">
        <v>134</v>
      </c>
      <c r="E14" s="16">
        <v>254</v>
      </c>
      <c r="F14" s="16">
        <v>240</v>
      </c>
      <c r="G14" s="16">
        <v>225</v>
      </c>
      <c r="H14" s="16">
        <f aca="true" t="shared" si="2" ref="H14:H15">SUM(B14:G14)/6</f>
        <v>196</v>
      </c>
    </row>
    <row r="15" spans="1:8" ht="15.75" thickBot="1">
      <c r="A15" s="7" t="s">
        <v>28</v>
      </c>
      <c r="B15" s="16">
        <v>146</v>
      </c>
      <c r="C15" s="16">
        <v>70</v>
      </c>
      <c r="D15" s="16">
        <v>50</v>
      </c>
      <c r="E15" s="16">
        <v>50</v>
      </c>
      <c r="F15" s="16">
        <v>50</v>
      </c>
      <c r="G15" s="16">
        <v>50</v>
      </c>
      <c r="H15" s="16">
        <f t="shared" si="2"/>
        <v>69.33333333333333</v>
      </c>
    </row>
    <row r="16" spans="1:8" ht="30.75" thickBot="1">
      <c r="A16" s="11" t="s">
        <v>2</v>
      </c>
      <c r="B16" s="13" t="s">
        <v>33</v>
      </c>
      <c r="C16" s="13" t="s">
        <v>34</v>
      </c>
      <c r="D16" s="13" t="s">
        <v>35</v>
      </c>
      <c r="E16" s="13" t="s">
        <v>31</v>
      </c>
      <c r="F16" s="13" t="s">
        <v>32</v>
      </c>
      <c r="G16" s="13" t="s">
        <v>30</v>
      </c>
      <c r="H16" s="22" t="s">
        <v>48</v>
      </c>
    </row>
    <row r="17" spans="1:8" ht="15.75" thickBot="1">
      <c r="A17" s="8" t="s">
        <v>27</v>
      </c>
      <c r="B17" s="17">
        <v>322143</v>
      </c>
      <c r="C17" s="17">
        <v>338913</v>
      </c>
      <c r="D17" s="17">
        <v>331533</v>
      </c>
      <c r="E17" s="17">
        <v>322143</v>
      </c>
      <c r="F17" s="17">
        <v>310950</v>
      </c>
      <c r="G17" s="17">
        <v>320850</v>
      </c>
      <c r="H17" s="17">
        <f>SUM(B17:G17)/6</f>
        <v>324422</v>
      </c>
    </row>
    <row r="18" spans="1:8" ht="15.75" thickBot="1">
      <c r="A18" s="8" t="s">
        <v>29</v>
      </c>
      <c r="B18" s="17">
        <v>11241</v>
      </c>
      <c r="C18" s="17">
        <v>10121</v>
      </c>
      <c r="D18" s="17">
        <v>7798</v>
      </c>
      <c r="E18" s="17">
        <v>7961</v>
      </c>
      <c r="F18" s="17">
        <v>9595</v>
      </c>
      <c r="G18" s="17">
        <v>13170</v>
      </c>
      <c r="H18" s="17">
        <f aca="true" t="shared" si="3" ref="H18:H19">SUM(B18:G18)/6</f>
        <v>9981</v>
      </c>
    </row>
    <row r="19" spans="1:8" ht="15.75" thickBot="1">
      <c r="A19" s="8" t="s">
        <v>28</v>
      </c>
      <c r="B19" s="17">
        <v>1020</v>
      </c>
      <c r="C19" s="17">
        <v>1030</v>
      </c>
      <c r="D19" s="17">
        <v>1198</v>
      </c>
      <c r="E19" s="17">
        <v>1035</v>
      </c>
      <c r="F19" s="17">
        <v>1090</v>
      </c>
      <c r="G19" s="17">
        <v>1035</v>
      </c>
      <c r="H19" s="17">
        <f t="shared" si="3"/>
        <v>1068</v>
      </c>
    </row>
    <row r="20" spans="1:8" ht="30.75" thickBot="1">
      <c r="A20" s="102" t="s">
        <v>3</v>
      </c>
      <c r="B20" s="12" t="s">
        <v>33</v>
      </c>
      <c r="C20" s="12" t="s">
        <v>34</v>
      </c>
      <c r="D20" s="12" t="s">
        <v>35</v>
      </c>
      <c r="E20" s="12" t="s">
        <v>31</v>
      </c>
      <c r="F20" s="12" t="s">
        <v>32</v>
      </c>
      <c r="G20" s="12" t="s">
        <v>30</v>
      </c>
      <c r="H20" s="18" t="s">
        <v>48</v>
      </c>
    </row>
    <row r="21" spans="1:8" ht="15.75" thickBot="1">
      <c r="A21" s="7" t="s">
        <v>27</v>
      </c>
      <c r="B21" s="16">
        <v>177273</v>
      </c>
      <c r="C21" s="16">
        <v>118854</v>
      </c>
      <c r="D21" s="16">
        <v>117366</v>
      </c>
      <c r="E21" s="16">
        <v>114576</v>
      </c>
      <c r="F21" s="16">
        <v>115599</v>
      </c>
      <c r="G21" s="16">
        <v>112995</v>
      </c>
      <c r="H21" s="16">
        <f>SUM(B21:G21)/6</f>
        <v>126110.5</v>
      </c>
    </row>
    <row r="22" spans="1:8" ht="15.75" thickBot="1">
      <c r="A22" s="7" t="s">
        <v>29</v>
      </c>
      <c r="B22" s="16">
        <v>1550</v>
      </c>
      <c r="C22" s="16">
        <v>1922</v>
      </c>
      <c r="D22" s="16">
        <v>2325</v>
      </c>
      <c r="E22" s="16">
        <v>2170</v>
      </c>
      <c r="F22" s="16">
        <v>2243</v>
      </c>
      <c r="G22" s="16">
        <v>1705</v>
      </c>
      <c r="H22" s="16">
        <f aca="true" t="shared" si="4" ref="H22:H23">SUM(B22:G22)/6</f>
        <v>1985.8333333333333</v>
      </c>
    </row>
    <row r="23" spans="1:8" ht="15.75" thickBot="1">
      <c r="A23" s="7" t="s">
        <v>28</v>
      </c>
      <c r="B23" s="16">
        <v>14</v>
      </c>
      <c r="C23" s="16">
        <v>25</v>
      </c>
      <c r="D23" s="16">
        <v>30</v>
      </c>
      <c r="E23" s="16">
        <v>20</v>
      </c>
      <c r="F23" s="16">
        <v>15</v>
      </c>
      <c r="G23" s="16">
        <v>30</v>
      </c>
      <c r="H23" s="16">
        <f t="shared" si="4"/>
        <v>22.333333333333332</v>
      </c>
    </row>
    <row r="24" spans="1:8" ht="30.75" thickBot="1">
      <c r="A24" s="11" t="s">
        <v>4</v>
      </c>
      <c r="B24" s="13" t="s">
        <v>33</v>
      </c>
      <c r="C24" s="13" t="s">
        <v>34</v>
      </c>
      <c r="D24" s="13" t="s">
        <v>35</v>
      </c>
      <c r="E24" s="13" t="s">
        <v>31</v>
      </c>
      <c r="F24" s="13" t="s">
        <v>32</v>
      </c>
      <c r="G24" s="13" t="s">
        <v>30</v>
      </c>
      <c r="H24" s="22" t="s">
        <v>48</v>
      </c>
    </row>
    <row r="25" spans="1:8" ht="15.75" thickBot="1">
      <c r="A25" s="8" t="s">
        <v>27</v>
      </c>
      <c r="B25" s="17">
        <v>212424</v>
      </c>
      <c r="C25" s="17">
        <v>211080</v>
      </c>
      <c r="D25" s="17">
        <v>205560</v>
      </c>
      <c r="E25" s="17">
        <v>213576</v>
      </c>
      <c r="F25" s="17">
        <v>206931</v>
      </c>
      <c r="G25" s="17">
        <v>213021</v>
      </c>
      <c r="H25" s="17">
        <f>SUM(B25:G25)/6</f>
        <v>210432</v>
      </c>
    </row>
    <row r="26" spans="1:8" ht="15.75" thickBot="1">
      <c r="A26" s="8" t="s">
        <v>29</v>
      </c>
      <c r="B26" s="17">
        <v>1049</v>
      </c>
      <c r="C26" s="17">
        <v>1068</v>
      </c>
      <c r="D26" s="17">
        <v>1022</v>
      </c>
      <c r="E26" s="17">
        <v>1085</v>
      </c>
      <c r="F26" s="17">
        <v>947</v>
      </c>
      <c r="G26" s="17">
        <v>961</v>
      </c>
      <c r="H26" s="17">
        <f aca="true" t="shared" si="5" ref="H26:H27">SUM(B26:G26)/6</f>
        <v>1022</v>
      </c>
    </row>
    <row r="27" spans="1:8" ht="15.75" thickBot="1">
      <c r="A27" s="8" t="s">
        <v>28</v>
      </c>
      <c r="B27" s="17">
        <v>150</v>
      </c>
      <c r="C27" s="17">
        <v>300</v>
      </c>
      <c r="D27" s="17">
        <v>420</v>
      </c>
      <c r="E27" s="17">
        <v>420</v>
      </c>
      <c r="F27" s="17">
        <v>400</v>
      </c>
      <c r="G27" s="17">
        <v>420</v>
      </c>
      <c r="H27" s="17">
        <f t="shared" si="5"/>
        <v>351.6666666666667</v>
      </c>
    </row>
    <row r="28" spans="1:8" s="10" customFormat="1" ht="30.75" thickBot="1">
      <c r="A28" s="102" t="s">
        <v>5</v>
      </c>
      <c r="B28" s="12" t="s">
        <v>33</v>
      </c>
      <c r="C28" s="12" t="s">
        <v>34</v>
      </c>
      <c r="D28" s="12" t="s">
        <v>35</v>
      </c>
      <c r="E28" s="12" t="s">
        <v>31</v>
      </c>
      <c r="F28" s="12" t="s">
        <v>32</v>
      </c>
      <c r="G28" s="12" t="s">
        <v>30</v>
      </c>
      <c r="H28" s="18" t="s">
        <v>48</v>
      </c>
    </row>
    <row r="29" spans="1:8" s="10" customFormat="1" ht="15.75" thickBot="1">
      <c r="A29" s="7" t="s">
        <v>27</v>
      </c>
      <c r="B29" s="16">
        <v>203537</v>
      </c>
      <c r="C29" s="16">
        <v>209143</v>
      </c>
      <c r="D29" s="16">
        <v>197937</v>
      </c>
      <c r="E29" s="16">
        <v>202831</v>
      </c>
      <c r="F29" s="16">
        <v>196412</v>
      </c>
      <c r="G29" s="16">
        <v>213710</v>
      </c>
      <c r="H29" s="16">
        <f>SUM(B29:G29)/6</f>
        <v>203928.33333333334</v>
      </c>
    </row>
    <row r="30" spans="1:8" s="10" customFormat="1" ht="15.75" thickBot="1">
      <c r="A30" s="7" t="s">
        <v>29</v>
      </c>
      <c r="B30" s="16">
        <v>1488</v>
      </c>
      <c r="C30" s="16">
        <v>1364</v>
      </c>
      <c r="D30" s="16">
        <v>1440</v>
      </c>
      <c r="E30" s="16">
        <v>244</v>
      </c>
      <c r="F30" s="16">
        <v>1957</v>
      </c>
      <c r="G30" s="16">
        <v>2075</v>
      </c>
      <c r="H30" s="16">
        <f aca="true" t="shared" si="6" ref="H30:H31">SUM(B30:G30)/6</f>
        <v>1428</v>
      </c>
    </row>
    <row r="31" spans="1:8" s="10" customFormat="1" ht="15.75" thickBot="1">
      <c r="A31" s="7" t="s">
        <v>28</v>
      </c>
      <c r="B31" s="16">
        <v>716</v>
      </c>
      <c r="C31" s="16">
        <v>301</v>
      </c>
      <c r="D31" s="16">
        <v>409</v>
      </c>
      <c r="E31" s="16">
        <v>3816</v>
      </c>
      <c r="F31" s="16">
        <v>296</v>
      </c>
      <c r="G31" s="16">
        <v>347</v>
      </c>
      <c r="H31" s="16">
        <f t="shared" si="6"/>
        <v>980.8333333333334</v>
      </c>
    </row>
    <row r="32" spans="1:8" s="10" customFormat="1" ht="30.75" thickBot="1">
      <c r="A32" s="119" t="s">
        <v>23</v>
      </c>
      <c r="B32" s="120" t="s">
        <v>33</v>
      </c>
      <c r="C32" s="120" t="s">
        <v>34</v>
      </c>
      <c r="D32" s="120" t="s">
        <v>35</v>
      </c>
      <c r="E32" s="120" t="s">
        <v>31</v>
      </c>
      <c r="F32" s="120" t="s">
        <v>32</v>
      </c>
      <c r="G32" s="120" t="s">
        <v>30</v>
      </c>
      <c r="H32" s="121" t="s">
        <v>48</v>
      </c>
    </row>
    <row r="33" spans="1:8" s="10" customFormat="1" ht="15.75" thickBot="1">
      <c r="A33" s="8" t="s">
        <v>27</v>
      </c>
      <c r="B33" s="17">
        <v>163147</v>
      </c>
      <c r="C33" s="17">
        <v>186000</v>
      </c>
      <c r="D33" s="17">
        <v>189768</v>
      </c>
      <c r="E33" s="17">
        <v>186546</v>
      </c>
      <c r="F33" s="17">
        <v>182592</v>
      </c>
      <c r="G33" s="17">
        <v>189381</v>
      </c>
      <c r="H33" s="17">
        <f>SUM(B33:G33)/6</f>
        <v>182905.66666666666</v>
      </c>
    </row>
    <row r="34" spans="1:8" s="10" customFormat="1" ht="15.75" thickBot="1">
      <c r="A34" s="8" t="s">
        <v>29</v>
      </c>
      <c r="B34" s="17">
        <v>1500</v>
      </c>
      <c r="C34" s="17">
        <v>1500</v>
      </c>
      <c r="D34" s="17">
        <v>1500</v>
      </c>
      <c r="E34" s="17">
        <v>1500</v>
      </c>
      <c r="F34" s="17">
        <v>1500</v>
      </c>
      <c r="G34" s="17">
        <v>1500</v>
      </c>
      <c r="H34" s="17">
        <f aca="true" t="shared" si="7" ref="H34:H35">SUM(B34:G34)/6</f>
        <v>1500</v>
      </c>
    </row>
    <row r="35" spans="1:8" s="10" customFormat="1" ht="15.75" thickBot="1">
      <c r="A35" s="8" t="s">
        <v>28</v>
      </c>
      <c r="B35" s="17">
        <v>150</v>
      </c>
      <c r="C35" s="17">
        <v>150</v>
      </c>
      <c r="D35" s="17">
        <v>150</v>
      </c>
      <c r="E35" s="17">
        <v>150</v>
      </c>
      <c r="F35" s="17">
        <v>150</v>
      </c>
      <c r="G35" s="17">
        <v>150</v>
      </c>
      <c r="H35" s="17">
        <f t="shared" si="7"/>
        <v>150</v>
      </c>
    </row>
    <row r="36" spans="1:8" s="10" customFormat="1" ht="30.75" thickBot="1">
      <c r="A36" s="122" t="s">
        <v>24</v>
      </c>
      <c r="B36" s="123" t="s">
        <v>33</v>
      </c>
      <c r="C36" s="123" t="s">
        <v>34</v>
      </c>
      <c r="D36" s="123" t="s">
        <v>35</v>
      </c>
      <c r="E36" s="123" t="s">
        <v>31</v>
      </c>
      <c r="F36" s="123" t="s">
        <v>32</v>
      </c>
      <c r="G36" s="123" t="s">
        <v>30</v>
      </c>
      <c r="H36" s="124" t="s">
        <v>48</v>
      </c>
    </row>
    <row r="37" spans="1:8" s="10" customFormat="1" ht="15.75" thickBot="1">
      <c r="A37" s="7" t="s">
        <v>27</v>
      </c>
      <c r="B37" s="118">
        <v>211254</v>
      </c>
      <c r="C37" s="118">
        <v>211587</v>
      </c>
      <c r="D37" s="118">
        <v>203220</v>
      </c>
      <c r="E37" s="118">
        <v>207327</v>
      </c>
      <c r="F37" s="118">
        <v>207327</v>
      </c>
      <c r="G37" s="118">
        <v>210006</v>
      </c>
      <c r="H37" s="118">
        <f>SUM(B37:G37)/6</f>
        <v>208453.5</v>
      </c>
    </row>
    <row r="38" spans="1:8" s="10" customFormat="1" ht="15.75" thickBot="1">
      <c r="A38" s="7" t="s">
        <v>29</v>
      </c>
      <c r="B38" s="118">
        <v>2572</v>
      </c>
      <c r="C38" s="118">
        <v>2572</v>
      </c>
      <c r="D38" s="118">
        <v>2697</v>
      </c>
      <c r="E38" s="118">
        <v>2604</v>
      </c>
      <c r="F38" s="118">
        <v>2551</v>
      </c>
      <c r="G38" s="118">
        <v>2604</v>
      </c>
      <c r="H38" s="118">
        <f aca="true" t="shared" si="8" ref="H38:H39">SUM(B38:G38)/6</f>
        <v>2600</v>
      </c>
    </row>
    <row r="39" spans="1:8" s="10" customFormat="1" ht="15.75" thickBot="1">
      <c r="A39" s="7" t="s">
        <v>28</v>
      </c>
      <c r="B39" s="118">
        <v>50</v>
      </c>
      <c r="C39" s="118">
        <v>50</v>
      </c>
      <c r="D39" s="118">
        <v>50</v>
      </c>
      <c r="E39" s="118">
        <v>0</v>
      </c>
      <c r="F39" s="118">
        <v>0</v>
      </c>
      <c r="G39" s="118">
        <v>0</v>
      </c>
      <c r="H39" s="118">
        <f t="shared" si="8"/>
        <v>25</v>
      </c>
    </row>
    <row r="40" spans="1:8" s="10" customFormat="1" ht="30.75" thickBot="1">
      <c r="A40" s="119" t="s">
        <v>6</v>
      </c>
      <c r="B40" s="120" t="s">
        <v>33</v>
      </c>
      <c r="C40" s="120" t="s">
        <v>34</v>
      </c>
      <c r="D40" s="120" t="s">
        <v>35</v>
      </c>
      <c r="E40" s="120" t="s">
        <v>31</v>
      </c>
      <c r="F40" s="120" t="s">
        <v>32</v>
      </c>
      <c r="G40" s="120" t="s">
        <v>30</v>
      </c>
      <c r="H40" s="121" t="s">
        <v>48</v>
      </c>
    </row>
    <row r="41" spans="1:8" s="10" customFormat="1" ht="17.25" customHeight="1" thickBot="1">
      <c r="A41" s="8" t="s">
        <v>27</v>
      </c>
      <c r="B41" s="17">
        <v>107172</v>
      </c>
      <c r="C41" s="17">
        <v>108168</v>
      </c>
      <c r="D41" s="17">
        <v>103323</v>
      </c>
      <c r="E41" s="17">
        <v>104625</v>
      </c>
      <c r="F41" s="17">
        <v>101652</v>
      </c>
      <c r="G41" s="17">
        <v>105156</v>
      </c>
      <c r="H41" s="17">
        <f>SUM(B41:G41)/6</f>
        <v>105016</v>
      </c>
    </row>
    <row r="42" spans="1:8" s="10" customFormat="1" ht="17.25" customHeight="1" thickBot="1">
      <c r="A42" s="8" t="s">
        <v>29</v>
      </c>
      <c r="B42" s="17">
        <v>1112</v>
      </c>
      <c r="C42" s="17">
        <v>1178</v>
      </c>
      <c r="D42" s="17">
        <v>1112</v>
      </c>
      <c r="E42" s="17">
        <v>1095</v>
      </c>
      <c r="F42" s="17">
        <v>1030</v>
      </c>
      <c r="G42" s="17">
        <v>963</v>
      </c>
      <c r="H42" s="17">
        <f aca="true" t="shared" si="9" ref="H42:H43">SUM(B42:G42)/6</f>
        <v>1081.6666666666667</v>
      </c>
    </row>
    <row r="43" spans="1:8" s="10" customFormat="1" ht="17.25" customHeight="1" thickBot="1">
      <c r="A43" s="8" t="s">
        <v>28</v>
      </c>
      <c r="B43" s="17">
        <v>344</v>
      </c>
      <c r="C43" s="17">
        <v>442</v>
      </c>
      <c r="D43" s="17">
        <v>244</v>
      </c>
      <c r="E43" s="17">
        <v>261</v>
      </c>
      <c r="F43" s="17">
        <v>262</v>
      </c>
      <c r="G43" s="17">
        <v>251</v>
      </c>
      <c r="H43" s="17">
        <f t="shared" si="9"/>
        <v>300.6666666666667</v>
      </c>
    </row>
    <row r="44" spans="1:8" s="10" customFormat="1" ht="30.75" thickBot="1">
      <c r="A44" s="122" t="s">
        <v>7</v>
      </c>
      <c r="B44" s="123" t="s">
        <v>33</v>
      </c>
      <c r="C44" s="123" t="s">
        <v>34</v>
      </c>
      <c r="D44" s="123" t="s">
        <v>35</v>
      </c>
      <c r="E44" s="123" t="s">
        <v>31</v>
      </c>
      <c r="F44" s="123" t="s">
        <v>32</v>
      </c>
      <c r="G44" s="123" t="s">
        <v>30</v>
      </c>
      <c r="H44" s="124" t="s">
        <v>48</v>
      </c>
    </row>
    <row r="45" spans="1:8" s="10" customFormat="1" ht="15.75" thickBot="1">
      <c r="A45" s="7" t="s">
        <v>27</v>
      </c>
      <c r="B45" s="118">
        <v>320850</v>
      </c>
      <c r="C45" s="118">
        <v>315931</v>
      </c>
      <c r="D45" s="118">
        <v>310320</v>
      </c>
      <c r="E45" s="118">
        <v>322617</v>
      </c>
      <c r="F45" s="118">
        <v>322617</v>
      </c>
      <c r="G45" s="118">
        <v>305761</v>
      </c>
      <c r="H45" s="118">
        <f>SUM(B45:G45)/6</f>
        <v>316349.3333333333</v>
      </c>
    </row>
    <row r="46" spans="1:8" s="10" customFormat="1" ht="15.75" thickBot="1">
      <c r="A46" s="7" t="s">
        <v>29</v>
      </c>
      <c r="B46" s="118">
        <v>1798</v>
      </c>
      <c r="C46" s="118">
        <v>650</v>
      </c>
      <c r="D46" s="118">
        <v>700</v>
      </c>
      <c r="E46" s="118">
        <v>750</v>
      </c>
      <c r="F46" s="118">
        <v>758</v>
      </c>
      <c r="G46" s="118">
        <v>3315</v>
      </c>
      <c r="H46" s="118">
        <f aca="true" t="shared" si="10" ref="H46:H47">SUM(B46:G46)/6</f>
        <v>1328.5</v>
      </c>
    </row>
    <row r="47" spans="1:8" s="10" customFormat="1" ht="15.75" thickBot="1">
      <c r="A47" s="7" t="s">
        <v>28</v>
      </c>
      <c r="B47" s="118">
        <v>1800</v>
      </c>
      <c r="C47" s="118">
        <v>1426</v>
      </c>
      <c r="D47" s="118">
        <v>1500</v>
      </c>
      <c r="E47" s="118" t="s">
        <v>36</v>
      </c>
      <c r="F47" s="118">
        <v>2709</v>
      </c>
      <c r="G47" s="118">
        <v>3065</v>
      </c>
      <c r="H47" s="118">
        <f t="shared" si="10"/>
        <v>1750</v>
      </c>
    </row>
    <row r="48" spans="1:8" s="10" customFormat="1" ht="30.75" thickBot="1">
      <c r="A48" s="119" t="s">
        <v>8</v>
      </c>
      <c r="B48" s="120" t="s">
        <v>33</v>
      </c>
      <c r="C48" s="120" t="s">
        <v>34</v>
      </c>
      <c r="D48" s="120" t="s">
        <v>35</v>
      </c>
      <c r="E48" s="120" t="s">
        <v>31</v>
      </c>
      <c r="F48" s="120" t="s">
        <v>32</v>
      </c>
      <c r="G48" s="120" t="s">
        <v>30</v>
      </c>
      <c r="H48" s="121" t="s">
        <v>48</v>
      </c>
    </row>
    <row r="49" spans="1:8" s="10" customFormat="1" ht="15.75" thickBot="1">
      <c r="A49" s="8" t="s">
        <v>27</v>
      </c>
      <c r="B49" s="17">
        <v>175770</v>
      </c>
      <c r="C49" s="17">
        <v>177165</v>
      </c>
      <c r="D49" s="17">
        <v>162750</v>
      </c>
      <c r="E49" s="17">
        <v>163680</v>
      </c>
      <c r="F49" s="17">
        <v>159300</v>
      </c>
      <c r="G49" s="17">
        <v>166470</v>
      </c>
      <c r="H49" s="17">
        <f>SUM(B49:G49)/6</f>
        <v>167522.5</v>
      </c>
    </row>
    <row r="50" spans="1:8" s="10" customFormat="1" ht="15.75" thickBot="1">
      <c r="A50" s="8" t="s">
        <v>29</v>
      </c>
      <c r="B50" s="17">
        <v>1640</v>
      </c>
      <c r="C50" s="17">
        <v>1690</v>
      </c>
      <c r="D50" s="17">
        <v>1360</v>
      </c>
      <c r="E50" s="17">
        <v>1425</v>
      </c>
      <c r="F50" s="17">
        <v>1380</v>
      </c>
      <c r="G50" s="17">
        <v>1420</v>
      </c>
      <c r="H50" s="17">
        <f aca="true" t="shared" si="11" ref="H50:H51">SUM(B50:G50)/6</f>
        <v>1485.8333333333333</v>
      </c>
    </row>
    <row r="51" spans="1:8" s="10" customFormat="1" ht="15.75" thickBot="1">
      <c r="A51" s="8" t="s">
        <v>28</v>
      </c>
      <c r="B51" s="17">
        <v>1280</v>
      </c>
      <c r="C51" s="17">
        <v>1320</v>
      </c>
      <c r="D51" s="17">
        <v>1110</v>
      </c>
      <c r="E51" s="17">
        <v>1320</v>
      </c>
      <c r="F51" s="17">
        <v>1190</v>
      </c>
      <c r="G51" s="17">
        <v>1225</v>
      </c>
      <c r="H51" s="17">
        <f t="shared" si="11"/>
        <v>1240.8333333333333</v>
      </c>
    </row>
    <row r="52" spans="1:8" s="10" customFormat="1" ht="30.75" thickBot="1">
      <c r="A52" s="125" t="s">
        <v>79</v>
      </c>
      <c r="B52" s="116" t="s">
        <v>33</v>
      </c>
      <c r="C52" s="116" t="s">
        <v>34</v>
      </c>
      <c r="D52" s="116" t="s">
        <v>35</v>
      </c>
      <c r="E52" s="116" t="s">
        <v>31</v>
      </c>
      <c r="F52" s="116" t="s">
        <v>32</v>
      </c>
      <c r="G52" s="116" t="s">
        <v>30</v>
      </c>
      <c r="H52" s="117" t="s">
        <v>48</v>
      </c>
    </row>
    <row r="53" spans="1:8" s="10" customFormat="1" ht="15.75" thickBot="1">
      <c r="A53" s="7" t="s">
        <v>27</v>
      </c>
      <c r="B53" s="118">
        <v>13020</v>
      </c>
      <c r="C53" s="118">
        <v>13002</v>
      </c>
      <c r="D53" s="118">
        <v>13050</v>
      </c>
      <c r="E53" s="118">
        <v>13950</v>
      </c>
      <c r="F53" s="118">
        <v>13950</v>
      </c>
      <c r="G53" s="118">
        <v>12555</v>
      </c>
      <c r="H53" s="118">
        <f>SUM(B53:G53)/6</f>
        <v>13254.5</v>
      </c>
    </row>
    <row r="54" spans="1:8" s="10" customFormat="1" ht="15.75" thickBot="1">
      <c r="A54" s="7" t="s">
        <v>29</v>
      </c>
      <c r="B54" s="118">
        <v>120</v>
      </c>
      <c r="C54" s="118">
        <v>130</v>
      </c>
      <c r="D54" s="118">
        <v>130</v>
      </c>
      <c r="E54" s="118">
        <v>145</v>
      </c>
      <c r="F54" s="118">
        <v>135</v>
      </c>
      <c r="G54" s="118">
        <v>150</v>
      </c>
      <c r="H54" s="118">
        <f aca="true" t="shared" si="12" ref="H54:H55">SUM(B54:G54)/6</f>
        <v>135</v>
      </c>
    </row>
    <row r="55" spans="1:8" s="10" customFormat="1" ht="15.75" thickBot="1">
      <c r="A55" s="7" t="s">
        <v>28</v>
      </c>
      <c r="B55" s="118">
        <v>0</v>
      </c>
      <c r="C55" s="118">
        <v>0</v>
      </c>
      <c r="D55" s="118">
        <v>0</v>
      </c>
      <c r="E55" s="118">
        <v>0</v>
      </c>
      <c r="F55" s="118">
        <v>0</v>
      </c>
      <c r="G55" s="118">
        <v>0</v>
      </c>
      <c r="H55" s="118">
        <f t="shared" si="12"/>
        <v>0</v>
      </c>
    </row>
    <row r="56" spans="1:8" s="10" customFormat="1" ht="30.75" thickBot="1">
      <c r="A56" s="11" t="s">
        <v>9</v>
      </c>
      <c r="B56" s="13" t="s">
        <v>33</v>
      </c>
      <c r="C56" s="13" t="s">
        <v>34</v>
      </c>
      <c r="D56" s="13" t="s">
        <v>35</v>
      </c>
      <c r="E56" s="13" t="s">
        <v>31</v>
      </c>
      <c r="F56" s="13" t="s">
        <v>32</v>
      </c>
      <c r="G56" s="13" t="s">
        <v>30</v>
      </c>
      <c r="H56" s="22" t="s">
        <v>48</v>
      </c>
    </row>
    <row r="57" spans="1:8" s="10" customFormat="1" ht="15.75" thickBot="1">
      <c r="A57" s="8" t="s">
        <v>27</v>
      </c>
      <c r="B57" s="17">
        <v>226083</v>
      </c>
      <c r="C57" s="17">
        <v>228315</v>
      </c>
      <c r="D57" s="17">
        <v>229648</v>
      </c>
      <c r="E57" s="17">
        <v>228997</v>
      </c>
      <c r="F57" s="17">
        <v>222810</v>
      </c>
      <c r="G57" s="17">
        <v>230454</v>
      </c>
      <c r="H57" s="17">
        <f>SUM(B57:G57)/6</f>
        <v>227717.83333333334</v>
      </c>
    </row>
    <row r="58" spans="1:8" s="10" customFormat="1" ht="15.75" thickBot="1">
      <c r="A58" s="8" t="s">
        <v>29</v>
      </c>
      <c r="B58" s="17">
        <v>350</v>
      </c>
      <c r="C58" s="17">
        <v>1891</v>
      </c>
      <c r="D58" s="17">
        <v>320</v>
      </c>
      <c r="E58" s="17">
        <v>200</v>
      </c>
      <c r="F58" s="17">
        <v>200</v>
      </c>
      <c r="G58" s="17">
        <v>1953</v>
      </c>
      <c r="H58" s="17">
        <f aca="true" t="shared" si="13" ref="H58:H59">SUM(B58:G58)/6</f>
        <v>819</v>
      </c>
    </row>
    <row r="59" spans="1:8" s="10" customFormat="1" ht="18.6" customHeight="1" thickBot="1">
      <c r="A59" s="8" t="s">
        <v>28</v>
      </c>
      <c r="B59" s="17">
        <v>632</v>
      </c>
      <c r="C59" s="17">
        <v>588</v>
      </c>
      <c r="D59" s="17">
        <v>794</v>
      </c>
      <c r="E59" s="17">
        <v>797</v>
      </c>
      <c r="F59" s="17">
        <v>670</v>
      </c>
      <c r="G59" s="17">
        <v>602</v>
      </c>
      <c r="H59" s="17">
        <f t="shared" si="13"/>
        <v>680.5</v>
      </c>
    </row>
    <row r="60" spans="1:8" s="10" customFormat="1" ht="15">
      <c r="A60" s="131"/>
      <c r="B60" s="132"/>
      <c r="C60" s="132"/>
      <c r="D60" s="132"/>
      <c r="E60" s="132"/>
      <c r="F60" s="132"/>
      <c r="G60" s="132"/>
      <c r="H60" s="130"/>
    </row>
    <row r="61" spans="1:8" s="10" customFormat="1" ht="30.75" thickBot="1">
      <c r="A61" s="127" t="s">
        <v>10</v>
      </c>
      <c r="B61" s="128" t="s">
        <v>33</v>
      </c>
      <c r="C61" s="128" t="s">
        <v>34</v>
      </c>
      <c r="D61" s="128" t="s">
        <v>35</v>
      </c>
      <c r="E61" s="128" t="s">
        <v>31</v>
      </c>
      <c r="F61" s="128" t="s">
        <v>32</v>
      </c>
      <c r="G61" s="128" t="s">
        <v>30</v>
      </c>
      <c r="H61" s="129" t="s">
        <v>48</v>
      </c>
    </row>
    <row r="62" spans="1:8" s="10" customFormat="1" ht="15.75" thickBot="1">
      <c r="A62" s="7" t="s">
        <v>27</v>
      </c>
      <c r="B62" s="118">
        <v>196281</v>
      </c>
      <c r="C62" s="118">
        <v>197131</v>
      </c>
      <c r="D62" s="118">
        <v>197694</v>
      </c>
      <c r="E62" s="118">
        <v>195963</v>
      </c>
      <c r="F62" s="118">
        <v>191760</v>
      </c>
      <c r="G62" s="118">
        <v>190992</v>
      </c>
      <c r="H62" s="118">
        <f>SUM(B62:G62)/6</f>
        <v>194970.16666666666</v>
      </c>
    </row>
    <row r="63" spans="1:8" s="10" customFormat="1" ht="15.75" thickBot="1">
      <c r="A63" s="7" t="s">
        <v>29</v>
      </c>
      <c r="B63" s="118">
        <v>2139</v>
      </c>
      <c r="C63" s="118">
        <v>1240</v>
      </c>
      <c r="D63" s="118">
        <v>2409</v>
      </c>
      <c r="E63" s="118">
        <v>2321</v>
      </c>
      <c r="F63" s="118">
        <v>2120</v>
      </c>
      <c r="G63" s="118">
        <v>2032</v>
      </c>
      <c r="H63" s="118">
        <f aca="true" t="shared" si="14" ref="H63:H64">SUM(B63:G63)/6</f>
        <v>2043.5</v>
      </c>
    </row>
    <row r="64" spans="1:8" s="10" customFormat="1" ht="15.75" thickBot="1">
      <c r="A64" s="7" t="s">
        <v>28</v>
      </c>
      <c r="B64" s="118">
        <v>7</v>
      </c>
      <c r="C64" s="118">
        <v>38</v>
      </c>
      <c r="D64" s="118">
        <v>46</v>
      </c>
      <c r="E64" s="118">
        <v>36</v>
      </c>
      <c r="F64" s="118">
        <v>23</v>
      </c>
      <c r="G64" s="118">
        <v>15</v>
      </c>
      <c r="H64" s="118">
        <f t="shared" si="14"/>
        <v>27.5</v>
      </c>
    </row>
    <row r="65" spans="1:8" s="10" customFormat="1" ht="30.75" thickBot="1">
      <c r="A65" s="11" t="s">
        <v>11</v>
      </c>
      <c r="B65" s="13" t="s">
        <v>33</v>
      </c>
      <c r="C65" s="13" t="s">
        <v>34</v>
      </c>
      <c r="D65" s="13" t="s">
        <v>35</v>
      </c>
      <c r="E65" s="13" t="s">
        <v>31</v>
      </c>
      <c r="F65" s="13" t="s">
        <v>32</v>
      </c>
      <c r="G65" s="13" t="s">
        <v>30</v>
      </c>
      <c r="H65" s="22" t="s">
        <v>48</v>
      </c>
    </row>
    <row r="66" spans="1:8" s="10" customFormat="1" ht="15.75" thickBot="1">
      <c r="A66" s="8" t="s">
        <v>27</v>
      </c>
      <c r="B66" s="17">
        <v>143871</v>
      </c>
      <c r="C66" s="17">
        <v>143220</v>
      </c>
      <c r="D66" s="17">
        <v>137340</v>
      </c>
      <c r="E66" s="17">
        <v>133548</v>
      </c>
      <c r="F66" s="17">
        <v>124830</v>
      </c>
      <c r="G66" s="17">
        <v>128433</v>
      </c>
      <c r="H66" s="17">
        <f>SUM(B66:G66)/6</f>
        <v>135207</v>
      </c>
    </row>
    <row r="67" spans="1:8" s="10" customFormat="1" ht="15.75" thickBot="1">
      <c r="A67" s="8" t="s">
        <v>29</v>
      </c>
      <c r="B67" s="17">
        <v>4911</v>
      </c>
      <c r="C67" s="17">
        <v>4991</v>
      </c>
      <c r="D67" s="17">
        <v>4830</v>
      </c>
      <c r="E67" s="17">
        <v>3875</v>
      </c>
      <c r="F67" s="17">
        <v>4830</v>
      </c>
      <c r="G67" s="17">
        <v>3960</v>
      </c>
      <c r="H67" s="17">
        <f aca="true" t="shared" si="15" ref="H67:H68">SUM(B67:G67)/6</f>
        <v>4566.166666666667</v>
      </c>
    </row>
    <row r="68" spans="1:8" s="10" customFormat="1" ht="15.75" thickBot="1">
      <c r="A68" s="8" t="s">
        <v>28</v>
      </c>
      <c r="B68" s="17">
        <v>40</v>
      </c>
      <c r="C68" s="17">
        <v>45</v>
      </c>
      <c r="D68" s="17">
        <v>45</v>
      </c>
      <c r="E68" s="17">
        <v>45</v>
      </c>
      <c r="F68" s="17">
        <v>45</v>
      </c>
      <c r="G68" s="17">
        <v>45</v>
      </c>
      <c r="H68" s="17">
        <f t="shared" si="15"/>
        <v>44.166666666666664</v>
      </c>
    </row>
    <row r="69" spans="1:8" s="10" customFormat="1" ht="30.75" thickBot="1">
      <c r="A69" s="115" t="s">
        <v>12</v>
      </c>
      <c r="B69" s="116" t="s">
        <v>33</v>
      </c>
      <c r="C69" s="116" t="s">
        <v>34</v>
      </c>
      <c r="D69" s="116" t="s">
        <v>35</v>
      </c>
      <c r="E69" s="116" t="s">
        <v>31</v>
      </c>
      <c r="F69" s="116" t="s">
        <v>32</v>
      </c>
      <c r="G69" s="116" t="s">
        <v>30</v>
      </c>
      <c r="H69" s="117" t="s">
        <v>48</v>
      </c>
    </row>
    <row r="70" spans="1:8" s="10" customFormat="1" ht="15.75" thickBot="1">
      <c r="A70" s="7" t="s">
        <v>27</v>
      </c>
      <c r="B70" s="118">
        <v>226770</v>
      </c>
      <c r="C70" s="118">
        <v>217809</v>
      </c>
      <c r="D70" s="118">
        <v>217569</v>
      </c>
      <c r="E70" s="118">
        <v>224589</v>
      </c>
      <c r="F70" s="118">
        <v>216726</v>
      </c>
      <c r="G70" s="118">
        <v>218178</v>
      </c>
      <c r="H70" s="118">
        <f>SUM(B70:G70)/6</f>
        <v>220273.5</v>
      </c>
    </row>
    <row r="71" spans="1:8" s="10" customFormat="1" ht="15.75" thickBot="1">
      <c r="A71" s="7" t="s">
        <v>29</v>
      </c>
      <c r="B71" s="118">
        <v>1600</v>
      </c>
      <c r="C71" s="118">
        <v>1600</v>
      </c>
      <c r="D71" s="118">
        <v>1600</v>
      </c>
      <c r="E71" s="118">
        <v>1600</v>
      </c>
      <c r="F71" s="118">
        <v>1600</v>
      </c>
      <c r="G71" s="118">
        <v>1600</v>
      </c>
      <c r="H71" s="118">
        <f aca="true" t="shared" si="16" ref="H71:H72">SUM(B71:G71)/6</f>
        <v>1600</v>
      </c>
    </row>
    <row r="72" spans="1:8" s="10" customFormat="1" ht="15.75" thickBot="1">
      <c r="A72" s="7" t="s">
        <v>28</v>
      </c>
      <c r="B72" s="118">
        <v>0</v>
      </c>
      <c r="C72" s="118">
        <v>0</v>
      </c>
      <c r="D72" s="118">
        <v>0</v>
      </c>
      <c r="E72" s="118">
        <v>0</v>
      </c>
      <c r="F72" s="118">
        <v>0</v>
      </c>
      <c r="G72" s="118">
        <v>0</v>
      </c>
      <c r="H72" s="118">
        <f t="shared" si="16"/>
        <v>0</v>
      </c>
    </row>
    <row r="73" spans="1:8" s="10" customFormat="1" ht="30.75" thickBot="1">
      <c r="A73" s="11" t="s">
        <v>13</v>
      </c>
      <c r="B73" s="13" t="s">
        <v>33</v>
      </c>
      <c r="C73" s="13" t="s">
        <v>34</v>
      </c>
      <c r="D73" s="13" t="s">
        <v>35</v>
      </c>
      <c r="E73" s="13" t="s">
        <v>31</v>
      </c>
      <c r="F73" s="13" t="s">
        <v>32</v>
      </c>
      <c r="G73" s="13" t="s">
        <v>30</v>
      </c>
      <c r="H73" s="22" t="s">
        <v>48</v>
      </c>
    </row>
    <row r="74" spans="1:8" s="10" customFormat="1" ht="15.75" thickBot="1">
      <c r="A74" s="8" t="s">
        <v>27</v>
      </c>
      <c r="B74" s="17">
        <v>137330</v>
      </c>
      <c r="C74" s="17">
        <v>140031</v>
      </c>
      <c r="D74" s="17">
        <v>137424</v>
      </c>
      <c r="E74" s="17">
        <v>136237</v>
      </c>
      <c r="F74" s="17">
        <v>124746</v>
      </c>
      <c r="G74" s="17">
        <v>133365</v>
      </c>
      <c r="H74" s="17">
        <f>SUM(B74:G74)/6</f>
        <v>134855.5</v>
      </c>
    </row>
    <row r="75" spans="1:8" s="10" customFormat="1" ht="15.75" thickBot="1">
      <c r="A75" s="8" t="s">
        <v>29</v>
      </c>
      <c r="B75" s="17">
        <v>806</v>
      </c>
      <c r="C75" s="17">
        <v>452</v>
      </c>
      <c r="D75" s="17">
        <v>452</v>
      </c>
      <c r="E75" s="17">
        <v>452</v>
      </c>
      <c r="F75" s="17">
        <v>452</v>
      </c>
      <c r="G75" s="17">
        <v>452</v>
      </c>
      <c r="H75" s="17">
        <f aca="true" t="shared" si="17" ref="H75:H76">SUM(B75:G75)/6</f>
        <v>511</v>
      </c>
    </row>
    <row r="76" spans="1:8" s="10" customFormat="1" ht="15.75" thickBot="1">
      <c r="A76" s="8" t="s">
        <v>28</v>
      </c>
      <c r="B76" s="17">
        <v>0</v>
      </c>
      <c r="C76" s="17">
        <v>0</v>
      </c>
      <c r="D76" s="17">
        <v>0</v>
      </c>
      <c r="E76" s="17">
        <v>0</v>
      </c>
      <c r="F76" s="17">
        <v>0</v>
      </c>
      <c r="G76" s="17">
        <v>0</v>
      </c>
      <c r="H76" s="17">
        <f t="shared" si="17"/>
        <v>0</v>
      </c>
    </row>
    <row r="77" spans="1:8" s="10" customFormat="1" ht="30.75" thickBot="1">
      <c r="A77" s="115" t="s">
        <v>14</v>
      </c>
      <c r="B77" s="116" t="s">
        <v>33</v>
      </c>
      <c r="C77" s="116" t="s">
        <v>34</v>
      </c>
      <c r="D77" s="116" t="s">
        <v>35</v>
      </c>
      <c r="E77" s="116" t="s">
        <v>31</v>
      </c>
      <c r="F77" s="116" t="s">
        <v>32</v>
      </c>
      <c r="G77" s="116" t="s">
        <v>30</v>
      </c>
      <c r="H77" s="117" t="s">
        <v>48</v>
      </c>
    </row>
    <row r="78" spans="1:8" s="10" customFormat="1" ht="15.75" thickBot="1">
      <c r="A78" s="7" t="s">
        <v>27</v>
      </c>
      <c r="B78" s="118">
        <v>93713</v>
      </c>
      <c r="C78" s="118">
        <v>95354</v>
      </c>
      <c r="D78" s="118">
        <v>93564</v>
      </c>
      <c r="E78" s="118">
        <v>96781</v>
      </c>
      <c r="F78" s="118">
        <v>90362</v>
      </c>
      <c r="G78" s="118">
        <v>116004</v>
      </c>
      <c r="H78" s="118">
        <f>SUM(B78:G78)/6</f>
        <v>97629.66666666667</v>
      </c>
    </row>
    <row r="79" spans="1:8" s="10" customFormat="1" ht="15.75" thickBot="1">
      <c r="A79" s="7" t="s">
        <v>29</v>
      </c>
      <c r="B79" s="118">
        <v>2530</v>
      </c>
      <c r="C79" s="118">
        <v>1772</v>
      </c>
      <c r="D79" s="118">
        <v>1698</v>
      </c>
      <c r="E79" s="118">
        <v>1469</v>
      </c>
      <c r="F79" s="118">
        <v>1824</v>
      </c>
      <c r="G79" s="118">
        <v>1693</v>
      </c>
      <c r="H79" s="118">
        <f aca="true" t="shared" si="18" ref="H79:H80">SUM(B79:G79)/6</f>
        <v>1831</v>
      </c>
    </row>
    <row r="80" spans="1:8" s="10" customFormat="1" ht="15.75" thickBot="1">
      <c r="A80" s="7" t="s">
        <v>28</v>
      </c>
      <c r="B80" s="118">
        <v>40</v>
      </c>
      <c r="C80" s="118">
        <v>45</v>
      </c>
      <c r="D80" s="118">
        <v>40</v>
      </c>
      <c r="E80" s="118">
        <v>45</v>
      </c>
      <c r="F80" s="118">
        <v>45</v>
      </c>
      <c r="G80" s="118">
        <v>40</v>
      </c>
      <c r="H80" s="118">
        <f t="shared" si="18"/>
        <v>42.5</v>
      </c>
    </row>
    <row r="81" spans="1:8" s="10" customFormat="1" ht="30.75" thickBot="1">
      <c r="A81" s="11" t="s">
        <v>15</v>
      </c>
      <c r="B81" s="13" t="s">
        <v>33</v>
      </c>
      <c r="C81" s="13" t="s">
        <v>34</v>
      </c>
      <c r="D81" s="13" t="s">
        <v>35</v>
      </c>
      <c r="E81" s="13" t="s">
        <v>31</v>
      </c>
      <c r="F81" s="13" t="s">
        <v>32</v>
      </c>
      <c r="G81" s="13" t="s">
        <v>30</v>
      </c>
      <c r="H81" s="22" t="s">
        <v>48</v>
      </c>
    </row>
    <row r="82" spans="1:8" s="10" customFormat="1" ht="15.75" thickBot="1">
      <c r="A82" s="8" t="s">
        <v>27</v>
      </c>
      <c r="B82" s="17">
        <v>94131</v>
      </c>
      <c r="C82" s="17">
        <v>93306</v>
      </c>
      <c r="D82" s="17">
        <v>90372</v>
      </c>
      <c r="E82" s="17">
        <v>93630</v>
      </c>
      <c r="F82" s="17">
        <v>89466</v>
      </c>
      <c r="G82" s="17">
        <v>88209</v>
      </c>
      <c r="H82" s="17">
        <f>SUM(B82:G82)/6</f>
        <v>91519</v>
      </c>
    </row>
    <row r="83" spans="1:8" s="10" customFormat="1" ht="15.75" thickBot="1">
      <c r="A83" s="8" t="s">
        <v>29</v>
      </c>
      <c r="B83" s="17">
        <v>11243</v>
      </c>
      <c r="C83" s="17">
        <v>11245</v>
      </c>
      <c r="D83" s="17">
        <v>10467</v>
      </c>
      <c r="E83" s="17">
        <v>11165</v>
      </c>
      <c r="F83" s="17">
        <v>10566</v>
      </c>
      <c r="G83" s="17">
        <v>10555</v>
      </c>
      <c r="H83" s="17">
        <f aca="true" t="shared" si="19" ref="H83:H84">SUM(B83:G83)/6</f>
        <v>10873.5</v>
      </c>
    </row>
    <row r="84" spans="1:8" s="10" customFormat="1" ht="15.75" thickBot="1">
      <c r="A84" s="8" t="s">
        <v>28</v>
      </c>
      <c r="B84" s="17">
        <v>43</v>
      </c>
      <c r="C84" s="17">
        <v>44</v>
      </c>
      <c r="D84" s="17">
        <v>33</v>
      </c>
      <c r="E84" s="17">
        <v>27</v>
      </c>
      <c r="F84" s="17">
        <v>18</v>
      </c>
      <c r="G84" s="17">
        <v>16</v>
      </c>
      <c r="H84" s="17">
        <f t="shared" si="19"/>
        <v>30.166666666666668</v>
      </c>
    </row>
    <row r="85" spans="1:8" s="10" customFormat="1" ht="30.75" thickBot="1">
      <c r="A85" s="115" t="s">
        <v>16</v>
      </c>
      <c r="B85" s="116" t="s">
        <v>33</v>
      </c>
      <c r="C85" s="116" t="s">
        <v>34</v>
      </c>
      <c r="D85" s="116" t="s">
        <v>35</v>
      </c>
      <c r="E85" s="116" t="s">
        <v>31</v>
      </c>
      <c r="F85" s="116" t="s">
        <v>32</v>
      </c>
      <c r="G85" s="116" t="s">
        <v>30</v>
      </c>
      <c r="H85" s="117" t="s">
        <v>48</v>
      </c>
    </row>
    <row r="86" spans="1:8" s="10" customFormat="1" ht="15.75" thickBot="1">
      <c r="A86" s="7" t="s">
        <v>27</v>
      </c>
      <c r="B86" s="118">
        <v>162351</v>
      </c>
      <c r="C86" s="118">
        <v>160086</v>
      </c>
      <c r="D86" s="118">
        <v>153916</v>
      </c>
      <c r="E86" s="118">
        <v>157152</v>
      </c>
      <c r="F86" s="118">
        <v>150644</v>
      </c>
      <c r="G86" s="118">
        <v>154731</v>
      </c>
      <c r="H86" s="118">
        <f>SUM(B86:G86)/6</f>
        <v>156480</v>
      </c>
    </row>
    <row r="87" spans="1:8" s="10" customFormat="1" ht="15.75" thickBot="1">
      <c r="A87" s="7" t="s">
        <v>29</v>
      </c>
      <c r="B87" s="118">
        <v>1315</v>
      </c>
      <c r="C87" s="118">
        <v>1336</v>
      </c>
      <c r="D87" s="118">
        <v>1395</v>
      </c>
      <c r="E87" s="118">
        <v>1566</v>
      </c>
      <c r="F87" s="118">
        <v>1522</v>
      </c>
      <c r="G87" s="118">
        <v>1554</v>
      </c>
      <c r="H87" s="118">
        <f aca="true" t="shared" si="20" ref="H87:H88">SUM(B87:G87)/6</f>
        <v>1448</v>
      </c>
    </row>
    <row r="88" spans="1:8" s="10" customFormat="1" ht="19.9" customHeight="1" thickBot="1">
      <c r="A88" s="7" t="s">
        <v>28</v>
      </c>
      <c r="B88" s="118">
        <v>0</v>
      </c>
      <c r="C88" s="118">
        <v>0</v>
      </c>
      <c r="D88" s="118">
        <v>0</v>
      </c>
      <c r="E88" s="118">
        <v>0</v>
      </c>
      <c r="F88" s="118">
        <v>0</v>
      </c>
      <c r="G88" s="118">
        <v>0</v>
      </c>
      <c r="H88" s="118">
        <f t="shared" si="20"/>
        <v>0</v>
      </c>
    </row>
    <row r="89" spans="1:8" s="10" customFormat="1" ht="19.9" customHeight="1">
      <c r="A89" s="136"/>
      <c r="B89" s="137"/>
      <c r="C89" s="137"/>
      <c r="D89" s="137"/>
      <c r="E89" s="137"/>
      <c r="F89" s="137"/>
      <c r="G89" s="137"/>
      <c r="H89" s="137"/>
    </row>
    <row r="90" spans="1:8" s="10" customFormat="1" ht="30.75" thickBot="1">
      <c r="A90" s="133" t="s">
        <v>17</v>
      </c>
      <c r="B90" s="134" t="s">
        <v>33</v>
      </c>
      <c r="C90" s="134" t="s">
        <v>34</v>
      </c>
      <c r="D90" s="134" t="s">
        <v>35</v>
      </c>
      <c r="E90" s="134" t="s">
        <v>31</v>
      </c>
      <c r="F90" s="134" t="s">
        <v>32</v>
      </c>
      <c r="G90" s="134" t="s">
        <v>30</v>
      </c>
      <c r="H90" s="135" t="s">
        <v>48</v>
      </c>
    </row>
    <row r="91" spans="1:8" s="10" customFormat="1" ht="15.75" thickBot="1">
      <c r="A91" s="8" t="s">
        <v>27</v>
      </c>
      <c r="B91" s="17">
        <v>42729</v>
      </c>
      <c r="C91" s="17">
        <v>43572</v>
      </c>
      <c r="D91" s="17">
        <v>44135</v>
      </c>
      <c r="E91" s="17">
        <v>45261</v>
      </c>
      <c r="F91" s="17">
        <v>43370</v>
      </c>
      <c r="G91" s="17">
        <v>44584</v>
      </c>
      <c r="H91" s="17">
        <f>SUM(B91:G91)/6</f>
        <v>43941.833333333336</v>
      </c>
    </row>
    <row r="92" spans="1:8" s="10" customFormat="1" ht="15.75" thickBot="1">
      <c r="A92" s="8" t="s">
        <v>29</v>
      </c>
      <c r="B92" s="17">
        <v>122</v>
      </c>
      <c r="C92" s="17">
        <v>138</v>
      </c>
      <c r="D92" s="17">
        <v>543</v>
      </c>
      <c r="E92" s="17">
        <v>131</v>
      </c>
      <c r="F92" s="17">
        <v>90</v>
      </c>
      <c r="G92" s="17">
        <v>135</v>
      </c>
      <c r="H92" s="17">
        <f aca="true" t="shared" si="21" ref="H92:H93">SUM(B92:G92)/6</f>
        <v>193.16666666666666</v>
      </c>
    </row>
    <row r="93" spans="1:8" s="10" customFormat="1" ht="15.75" thickBot="1">
      <c r="A93" s="8" t="s">
        <v>28</v>
      </c>
      <c r="B93" s="17">
        <v>195</v>
      </c>
      <c r="C93" s="17">
        <v>107</v>
      </c>
      <c r="D93" s="17">
        <v>129</v>
      </c>
      <c r="E93" s="17">
        <v>129</v>
      </c>
      <c r="F93" s="17">
        <v>181</v>
      </c>
      <c r="G93" s="17">
        <v>122</v>
      </c>
      <c r="H93" s="17">
        <f t="shared" si="21"/>
        <v>143.83333333333334</v>
      </c>
    </row>
    <row r="94" spans="1:8" s="10" customFormat="1" ht="30.75" thickBot="1">
      <c r="A94" s="115" t="s">
        <v>18</v>
      </c>
      <c r="B94" s="116" t="s">
        <v>33</v>
      </c>
      <c r="C94" s="116" t="s">
        <v>34</v>
      </c>
      <c r="D94" s="116" t="s">
        <v>35</v>
      </c>
      <c r="E94" s="116" t="s">
        <v>31</v>
      </c>
      <c r="F94" s="116" t="s">
        <v>32</v>
      </c>
      <c r="G94" s="116" t="s">
        <v>30</v>
      </c>
      <c r="H94" s="117" t="s">
        <v>48</v>
      </c>
    </row>
    <row r="95" spans="1:8" s="10" customFormat="1" ht="15.75" thickBot="1">
      <c r="A95" s="7" t="s">
        <v>27</v>
      </c>
      <c r="B95" s="118">
        <v>97533</v>
      </c>
      <c r="C95" s="118">
        <v>100215</v>
      </c>
      <c r="D95" s="118">
        <v>96897</v>
      </c>
      <c r="E95" s="118">
        <v>99537</v>
      </c>
      <c r="F95" s="118">
        <v>97341</v>
      </c>
      <c r="G95" s="118">
        <v>101727</v>
      </c>
      <c r="H95" s="118">
        <f>SUM(B95:G95)/6</f>
        <v>98875</v>
      </c>
    </row>
    <row r="96" spans="1:8" s="10" customFormat="1" ht="15.75" thickBot="1">
      <c r="A96" s="7" t="s">
        <v>29</v>
      </c>
      <c r="B96" s="118">
        <v>1426</v>
      </c>
      <c r="C96" s="118">
        <v>1426</v>
      </c>
      <c r="D96" s="118">
        <v>1530</v>
      </c>
      <c r="E96" s="118">
        <v>1643</v>
      </c>
      <c r="F96" s="118">
        <v>2580</v>
      </c>
      <c r="G96" s="118">
        <v>1922</v>
      </c>
      <c r="H96" s="118">
        <f aca="true" t="shared" si="22" ref="H96:H97">SUM(B96:G96)/6</f>
        <v>1754.5</v>
      </c>
    </row>
    <row r="97" spans="1:8" s="10" customFormat="1" ht="15.75" thickBot="1">
      <c r="A97" s="7" t="s">
        <v>28</v>
      </c>
      <c r="B97" s="118">
        <v>98</v>
      </c>
      <c r="C97" s="118">
        <v>47</v>
      </c>
      <c r="D97" s="118">
        <v>69</v>
      </c>
      <c r="E97" s="118">
        <v>38</v>
      </c>
      <c r="F97" s="118">
        <v>54</v>
      </c>
      <c r="G97" s="118">
        <v>66</v>
      </c>
      <c r="H97" s="118">
        <f t="shared" si="22"/>
        <v>62</v>
      </c>
    </row>
    <row r="98" spans="1:8" s="10" customFormat="1" ht="30.75" thickBot="1">
      <c r="A98" s="11" t="s">
        <v>19</v>
      </c>
      <c r="B98" s="13" t="s">
        <v>33</v>
      </c>
      <c r="C98" s="13" t="s">
        <v>34</v>
      </c>
      <c r="D98" s="13" t="s">
        <v>35</v>
      </c>
      <c r="E98" s="13" t="s">
        <v>31</v>
      </c>
      <c r="F98" s="13" t="s">
        <v>32</v>
      </c>
      <c r="G98" s="13" t="s">
        <v>30</v>
      </c>
      <c r="H98" s="22" t="s">
        <v>48</v>
      </c>
    </row>
    <row r="99" spans="1:8" s="10" customFormat="1" ht="15.75" thickBot="1">
      <c r="A99" s="8" t="s">
        <v>27</v>
      </c>
      <c r="B99" s="17">
        <v>221536</v>
      </c>
      <c r="C99" s="17">
        <v>221536</v>
      </c>
      <c r="D99" s="17">
        <v>216367</v>
      </c>
      <c r="E99" s="17">
        <v>219212</v>
      </c>
      <c r="F99" s="17">
        <v>212506</v>
      </c>
      <c r="G99" s="17">
        <v>221632</v>
      </c>
      <c r="H99" s="17">
        <f>SUM(B99:G99)/6</f>
        <v>218798.16666666666</v>
      </c>
    </row>
    <row r="100" spans="1:8" s="10" customFormat="1" ht="15.75" thickBot="1">
      <c r="A100" s="8" t="s">
        <v>29</v>
      </c>
      <c r="B100" s="17">
        <v>2670</v>
      </c>
      <c r="C100" s="17">
        <v>2651</v>
      </c>
      <c r="D100" s="17">
        <v>985</v>
      </c>
      <c r="E100" s="17">
        <v>0</v>
      </c>
      <c r="F100" s="17">
        <v>33</v>
      </c>
      <c r="G100" s="17">
        <v>2365</v>
      </c>
      <c r="H100" s="17">
        <f aca="true" t="shared" si="23" ref="H100:H101">SUM(B100:G100)/6</f>
        <v>1450.6666666666667</v>
      </c>
    </row>
    <row r="101" spans="1:8" s="10" customFormat="1" ht="15.75" thickBot="1">
      <c r="A101" s="8" t="s">
        <v>28</v>
      </c>
      <c r="B101" s="17">
        <v>0</v>
      </c>
      <c r="C101" s="17">
        <v>0</v>
      </c>
      <c r="D101" s="17">
        <v>0</v>
      </c>
      <c r="E101" s="17">
        <v>0</v>
      </c>
      <c r="F101" s="17">
        <v>0</v>
      </c>
      <c r="G101" s="17">
        <v>0</v>
      </c>
      <c r="H101" s="17">
        <f t="shared" si="23"/>
        <v>0</v>
      </c>
    </row>
    <row r="102" spans="1:8" s="10" customFormat="1" ht="30.75" thickBot="1">
      <c r="A102" s="115" t="s">
        <v>20</v>
      </c>
      <c r="B102" s="116" t="s">
        <v>33</v>
      </c>
      <c r="C102" s="116" t="s">
        <v>34</v>
      </c>
      <c r="D102" s="116" t="s">
        <v>35</v>
      </c>
      <c r="E102" s="116" t="s">
        <v>31</v>
      </c>
      <c r="F102" s="116" t="s">
        <v>32</v>
      </c>
      <c r="G102" s="116" t="s">
        <v>30</v>
      </c>
      <c r="H102" s="117" t="s">
        <v>48</v>
      </c>
    </row>
    <row r="103" spans="1:8" s="10" customFormat="1" ht="15.75" thickBot="1">
      <c r="A103" s="7" t="s">
        <v>27</v>
      </c>
      <c r="B103" s="118">
        <v>126666</v>
      </c>
      <c r="C103" s="118">
        <v>124806</v>
      </c>
      <c r="D103" s="118">
        <v>119250</v>
      </c>
      <c r="E103" s="118">
        <v>125085</v>
      </c>
      <c r="F103" s="118">
        <v>123750</v>
      </c>
      <c r="G103" s="118">
        <v>123039</v>
      </c>
      <c r="H103" s="118">
        <f>SUM(B103:G103)/6</f>
        <v>123766</v>
      </c>
    </row>
    <row r="104" spans="1:8" s="10" customFormat="1" ht="15.75" thickBot="1">
      <c r="A104" s="7" t="s">
        <v>29</v>
      </c>
      <c r="B104" s="118">
        <v>1524</v>
      </c>
      <c r="C104" s="118">
        <v>1433</v>
      </c>
      <c r="D104" s="118">
        <v>1515</v>
      </c>
      <c r="E104" s="118">
        <v>1534</v>
      </c>
      <c r="F104" s="118">
        <v>1260</v>
      </c>
      <c r="G104" s="118">
        <v>325</v>
      </c>
      <c r="H104" s="118">
        <f aca="true" t="shared" si="24" ref="H104:H105">SUM(B104:G104)/6</f>
        <v>1265.1666666666667</v>
      </c>
    </row>
    <row r="105" spans="1:8" s="10" customFormat="1" ht="15.75" thickBot="1">
      <c r="A105" s="7" t="s">
        <v>28</v>
      </c>
      <c r="B105" s="118">
        <v>57</v>
      </c>
      <c r="C105" s="118">
        <v>0</v>
      </c>
      <c r="D105" s="118">
        <v>50</v>
      </c>
      <c r="E105" s="118">
        <v>67</v>
      </c>
      <c r="F105" s="118">
        <v>131</v>
      </c>
      <c r="G105" s="118">
        <v>62</v>
      </c>
      <c r="H105" s="118">
        <f t="shared" si="24"/>
        <v>61.166666666666664</v>
      </c>
    </row>
    <row r="106" spans="1:8" s="10" customFormat="1" ht="30.75" thickBot="1">
      <c r="A106" s="11" t="s">
        <v>21</v>
      </c>
      <c r="B106" s="13" t="s">
        <v>33</v>
      </c>
      <c r="C106" s="13" t="s">
        <v>34</v>
      </c>
      <c r="D106" s="13" t="s">
        <v>35</v>
      </c>
      <c r="E106" s="13" t="s">
        <v>31</v>
      </c>
      <c r="F106" s="13" t="s">
        <v>32</v>
      </c>
      <c r="G106" s="13" t="s">
        <v>30</v>
      </c>
      <c r="H106" s="22" t="s">
        <v>48</v>
      </c>
    </row>
    <row r="107" spans="1:8" s="10" customFormat="1" ht="15.75" thickBot="1">
      <c r="A107" s="8" t="s">
        <v>27</v>
      </c>
      <c r="B107" s="17">
        <v>223719</v>
      </c>
      <c r="C107" s="17">
        <v>221361</v>
      </c>
      <c r="D107" s="17">
        <v>214104</v>
      </c>
      <c r="E107" s="17">
        <v>221661</v>
      </c>
      <c r="F107" s="17">
        <v>215034</v>
      </c>
      <c r="G107" s="17">
        <v>223587</v>
      </c>
      <c r="H107" s="17">
        <f>SUM(B107:G107)/6</f>
        <v>219911</v>
      </c>
    </row>
    <row r="108" spans="1:8" s="10" customFormat="1" ht="15.75" thickBot="1">
      <c r="A108" s="8" t="s">
        <v>29</v>
      </c>
      <c r="B108" s="17">
        <v>1271</v>
      </c>
      <c r="C108" s="17">
        <v>713</v>
      </c>
      <c r="D108" s="17">
        <v>1050</v>
      </c>
      <c r="E108" s="17">
        <v>3069</v>
      </c>
      <c r="F108" s="17">
        <v>705</v>
      </c>
      <c r="G108" s="17">
        <v>713</v>
      </c>
      <c r="H108" s="17">
        <f aca="true" t="shared" si="25" ref="H108:H109">SUM(B108:G108)/6</f>
        <v>1253.5</v>
      </c>
    </row>
    <row r="109" spans="1:8" s="10" customFormat="1" ht="15.75" thickBot="1">
      <c r="A109" s="8" t="s">
        <v>28</v>
      </c>
      <c r="B109" s="17">
        <v>0</v>
      </c>
      <c r="C109" s="17">
        <v>0</v>
      </c>
      <c r="D109" s="17">
        <v>0</v>
      </c>
      <c r="E109" s="17">
        <v>0</v>
      </c>
      <c r="F109" s="17">
        <v>0</v>
      </c>
      <c r="G109" s="17">
        <v>0</v>
      </c>
      <c r="H109" s="17">
        <f t="shared" si="25"/>
        <v>0</v>
      </c>
    </row>
    <row r="110" spans="1:8" s="10" customFormat="1" ht="30.75" thickBot="1">
      <c r="A110" s="115" t="s">
        <v>22</v>
      </c>
      <c r="B110" s="116" t="s">
        <v>33</v>
      </c>
      <c r="C110" s="116" t="s">
        <v>34</v>
      </c>
      <c r="D110" s="116" t="s">
        <v>35</v>
      </c>
      <c r="E110" s="116" t="s">
        <v>31</v>
      </c>
      <c r="F110" s="116" t="s">
        <v>32</v>
      </c>
      <c r="G110" s="116" t="s">
        <v>30</v>
      </c>
      <c r="H110" s="126" t="s">
        <v>48</v>
      </c>
    </row>
    <row r="111" spans="1:8" s="10" customFormat="1" ht="15.75" thickBot="1">
      <c r="A111" s="7" t="s">
        <v>27</v>
      </c>
      <c r="B111" s="118">
        <v>134877</v>
      </c>
      <c r="C111" s="118">
        <v>134835</v>
      </c>
      <c r="D111" s="118">
        <v>130590</v>
      </c>
      <c r="E111" s="118">
        <v>136278</v>
      </c>
      <c r="F111" s="118">
        <v>131271</v>
      </c>
      <c r="G111" s="118">
        <v>134754</v>
      </c>
      <c r="H111" s="118">
        <f>SUM(B111:G111)/6</f>
        <v>133767.5</v>
      </c>
    </row>
    <row r="112" spans="1:8" s="10" customFormat="1" ht="15.75" thickBot="1">
      <c r="A112" s="7" t="s">
        <v>29</v>
      </c>
      <c r="B112" s="118">
        <v>2733</v>
      </c>
      <c r="C112" s="118">
        <v>2684</v>
      </c>
      <c r="D112" s="118">
        <v>2302</v>
      </c>
      <c r="E112" s="118">
        <v>2486</v>
      </c>
      <c r="F112" s="118">
        <v>2346</v>
      </c>
      <c r="G112" s="118">
        <v>2309</v>
      </c>
      <c r="H112" s="118">
        <f aca="true" t="shared" si="26" ref="H112:H113">SUM(B112:G112)/6</f>
        <v>2476.6666666666665</v>
      </c>
    </row>
    <row r="113" spans="1:8" s="10" customFormat="1" ht="15.75" thickBot="1">
      <c r="A113" s="7" t="s">
        <v>28</v>
      </c>
      <c r="B113" s="118">
        <v>17</v>
      </c>
      <c r="C113" s="118">
        <v>31</v>
      </c>
      <c r="D113" s="118">
        <v>30</v>
      </c>
      <c r="E113" s="118">
        <v>14</v>
      </c>
      <c r="F113" s="118">
        <v>13</v>
      </c>
      <c r="G113" s="118">
        <v>0</v>
      </c>
      <c r="H113" s="118">
        <f t="shared" si="26"/>
        <v>17.5</v>
      </c>
    </row>
    <row r="114" spans="1:8" s="10" customFormat="1" ht="15">
      <c r="A114" s="215" t="s">
        <v>86</v>
      </c>
      <c r="B114" s="216"/>
      <c r="C114" s="216"/>
      <c r="D114" s="216"/>
      <c r="E114" s="216"/>
      <c r="F114" s="216"/>
      <c r="G114" s="216"/>
      <c r="H114" s="217"/>
    </row>
    <row r="115" spans="1:8" s="10" customFormat="1" ht="15">
      <c r="A115" s="218"/>
      <c r="B115" s="219"/>
      <c r="C115" s="219"/>
      <c r="D115" s="219"/>
      <c r="E115" s="219"/>
      <c r="F115" s="219"/>
      <c r="G115" s="219"/>
      <c r="H115" s="220"/>
    </row>
    <row r="116" spans="1:8" s="10" customFormat="1" ht="15" customHeight="1" thickBot="1">
      <c r="A116" s="221" t="s">
        <v>84</v>
      </c>
      <c r="B116" s="222"/>
      <c r="C116" s="222"/>
      <c r="D116" s="222"/>
      <c r="E116" s="222"/>
      <c r="F116" s="222"/>
      <c r="G116" s="222"/>
      <c r="H116" s="223"/>
    </row>
    <row r="117" spans="1:8" s="10" customFormat="1" ht="15">
      <c r="A117" s="103"/>
      <c r="B117" s="14"/>
      <c r="C117" s="14"/>
      <c r="D117" s="14"/>
      <c r="E117" s="14"/>
      <c r="F117" s="14"/>
      <c r="G117" s="14"/>
      <c r="H117" s="14"/>
    </row>
    <row r="118" spans="1:8" s="10" customFormat="1" ht="15">
      <c r="A118" s="103"/>
      <c r="B118" s="14"/>
      <c r="C118" s="14"/>
      <c r="D118" s="14"/>
      <c r="E118" s="14"/>
      <c r="F118" s="14"/>
      <c r="G118" s="14"/>
      <c r="H118" s="14"/>
    </row>
    <row r="119" spans="1:8" s="10" customFormat="1" ht="15">
      <c r="A119" s="103"/>
      <c r="B119" s="14"/>
      <c r="C119" s="14"/>
      <c r="D119" s="14"/>
      <c r="E119" s="14"/>
      <c r="F119" s="14"/>
      <c r="G119" s="14"/>
      <c r="H119" s="14"/>
    </row>
    <row r="120" spans="1:8" s="10" customFormat="1" ht="15">
      <c r="A120" s="103"/>
      <c r="B120" s="14"/>
      <c r="C120" s="14"/>
      <c r="D120" s="14"/>
      <c r="E120" s="14"/>
      <c r="F120" s="14"/>
      <c r="G120" s="14"/>
      <c r="H120" s="14"/>
    </row>
    <row r="121" spans="1:8" s="10" customFormat="1" ht="15">
      <c r="A121" s="103"/>
      <c r="B121" s="14"/>
      <c r="C121" s="14"/>
      <c r="D121" s="14"/>
      <c r="E121" s="14"/>
      <c r="F121" s="14"/>
      <c r="G121" s="14"/>
      <c r="H121" s="14"/>
    </row>
    <row r="122" spans="1:8" s="10" customFormat="1" ht="15">
      <c r="A122" s="103"/>
      <c r="B122" s="14"/>
      <c r="C122" s="14"/>
      <c r="D122" s="14"/>
      <c r="E122" s="14"/>
      <c r="F122" s="14"/>
      <c r="G122" s="14"/>
      <c r="H122" s="14"/>
    </row>
    <row r="123" spans="1:8" s="10" customFormat="1" ht="15">
      <c r="A123" s="103"/>
      <c r="B123" s="14"/>
      <c r="C123" s="14"/>
      <c r="D123" s="14"/>
      <c r="E123" s="14"/>
      <c r="F123" s="14"/>
      <c r="G123" s="14"/>
      <c r="H123" s="14"/>
    </row>
    <row r="124" spans="1:8" s="10" customFormat="1" ht="15">
      <c r="A124" s="103"/>
      <c r="B124" s="14"/>
      <c r="C124" s="14"/>
      <c r="D124" s="14"/>
      <c r="E124" s="14"/>
      <c r="F124" s="14"/>
      <c r="G124" s="14"/>
      <c r="H124" s="14"/>
    </row>
    <row r="125" spans="1:8" s="10" customFormat="1" ht="15">
      <c r="A125" s="103"/>
      <c r="B125" s="14"/>
      <c r="C125" s="14"/>
      <c r="D125" s="14"/>
      <c r="E125" s="14"/>
      <c r="F125" s="14"/>
      <c r="G125" s="14"/>
      <c r="H125" s="14"/>
    </row>
    <row r="126" spans="1:8" s="10" customFormat="1" ht="15">
      <c r="A126" s="103"/>
      <c r="B126" s="14"/>
      <c r="C126" s="14"/>
      <c r="D126" s="14"/>
      <c r="E126" s="14"/>
      <c r="F126" s="14"/>
      <c r="G126" s="14"/>
      <c r="H126" s="14"/>
    </row>
    <row r="127" spans="1:8" s="10" customFormat="1" ht="15">
      <c r="A127" s="103"/>
      <c r="B127" s="14"/>
      <c r="C127" s="14"/>
      <c r="D127" s="14"/>
      <c r="E127" s="14"/>
      <c r="F127" s="14"/>
      <c r="G127" s="14"/>
      <c r="H127" s="14"/>
    </row>
    <row r="128" spans="1:8" s="10" customFormat="1" ht="15">
      <c r="A128" s="103"/>
      <c r="B128" s="14"/>
      <c r="C128" s="14"/>
      <c r="D128" s="14"/>
      <c r="E128" s="14"/>
      <c r="F128" s="14"/>
      <c r="G128" s="14"/>
      <c r="H128" s="14"/>
    </row>
    <row r="129" spans="1:8" s="10" customFormat="1" ht="15">
      <c r="A129" s="103"/>
      <c r="B129" s="14"/>
      <c r="C129" s="14"/>
      <c r="D129" s="14"/>
      <c r="E129" s="14"/>
      <c r="F129" s="14"/>
      <c r="G129" s="14"/>
      <c r="H129" s="14"/>
    </row>
    <row r="130" spans="1:8" s="10" customFormat="1" ht="15">
      <c r="A130" s="103"/>
      <c r="B130" s="14"/>
      <c r="C130" s="14"/>
      <c r="D130" s="14"/>
      <c r="E130" s="14"/>
      <c r="F130" s="14"/>
      <c r="G130" s="14"/>
      <c r="H130" s="14"/>
    </row>
    <row r="131" spans="1:8" s="10" customFormat="1" ht="15">
      <c r="A131" s="103"/>
      <c r="B131" s="14"/>
      <c r="C131" s="14"/>
      <c r="D131" s="14"/>
      <c r="E131" s="14"/>
      <c r="F131" s="14"/>
      <c r="G131" s="14"/>
      <c r="H131" s="14"/>
    </row>
    <row r="132" spans="1:8" s="10" customFormat="1" ht="15">
      <c r="A132" s="103"/>
      <c r="B132" s="14"/>
      <c r="C132" s="14"/>
      <c r="D132" s="14"/>
      <c r="E132" s="14"/>
      <c r="F132" s="14"/>
      <c r="G132" s="14"/>
      <c r="H132" s="14"/>
    </row>
    <row r="133" spans="1:8" s="10" customFormat="1" ht="15">
      <c r="A133" s="103"/>
      <c r="B133" s="14"/>
      <c r="C133" s="14"/>
      <c r="D133" s="14"/>
      <c r="E133" s="14"/>
      <c r="F133" s="14"/>
      <c r="G133" s="14"/>
      <c r="H133" s="14"/>
    </row>
    <row r="134" spans="1:8" s="10" customFormat="1" ht="15">
      <c r="A134" s="103"/>
      <c r="B134" s="14"/>
      <c r="C134" s="14"/>
      <c r="D134" s="14"/>
      <c r="E134" s="14"/>
      <c r="F134" s="14"/>
      <c r="G134" s="14"/>
      <c r="H134" s="14"/>
    </row>
    <row r="135" spans="1:8" s="10" customFormat="1" ht="15">
      <c r="A135" s="103"/>
      <c r="B135" s="14"/>
      <c r="C135" s="14"/>
      <c r="D135" s="14"/>
      <c r="E135" s="14"/>
      <c r="F135" s="14"/>
      <c r="G135" s="14"/>
      <c r="H135" s="14"/>
    </row>
    <row r="136" spans="1:8" s="10" customFormat="1" ht="15">
      <c r="A136" s="103"/>
      <c r="B136" s="14"/>
      <c r="C136" s="14"/>
      <c r="D136" s="14"/>
      <c r="E136" s="14"/>
      <c r="F136" s="14"/>
      <c r="G136" s="14"/>
      <c r="H136" s="14"/>
    </row>
    <row r="137" spans="1:8" s="10" customFormat="1" ht="15">
      <c r="A137" s="103"/>
      <c r="B137" s="14"/>
      <c r="C137" s="14"/>
      <c r="D137" s="14"/>
      <c r="E137" s="14"/>
      <c r="F137" s="14"/>
      <c r="G137" s="14"/>
      <c r="H137" s="14"/>
    </row>
    <row r="138" spans="1:8" s="10" customFormat="1" ht="15">
      <c r="A138" s="103"/>
      <c r="B138" s="14"/>
      <c r="C138" s="14"/>
      <c r="D138" s="14"/>
      <c r="E138" s="14"/>
      <c r="F138" s="14"/>
      <c r="G138" s="14"/>
      <c r="H138" s="14"/>
    </row>
    <row r="139" spans="1:8" s="10" customFormat="1" ht="15">
      <c r="A139" s="103"/>
      <c r="B139" s="14"/>
      <c r="C139" s="14"/>
      <c r="D139" s="14"/>
      <c r="E139" s="14"/>
      <c r="F139" s="14"/>
      <c r="G139" s="14"/>
      <c r="H139" s="14"/>
    </row>
    <row r="140" spans="1:8" s="10" customFormat="1" ht="15">
      <c r="A140" s="103"/>
      <c r="B140" s="14"/>
      <c r="C140" s="14"/>
      <c r="D140" s="14"/>
      <c r="E140" s="14"/>
      <c r="F140" s="14"/>
      <c r="G140" s="14"/>
      <c r="H140" s="14"/>
    </row>
    <row r="141" spans="1:8" s="10" customFormat="1" ht="15">
      <c r="A141" s="103"/>
      <c r="B141" s="14"/>
      <c r="C141" s="14"/>
      <c r="D141" s="14"/>
      <c r="E141" s="14"/>
      <c r="F141" s="14"/>
      <c r="G141" s="14"/>
      <c r="H141" s="14"/>
    </row>
    <row r="142" spans="1:8" s="10" customFormat="1" ht="15">
      <c r="A142" s="103"/>
      <c r="B142" s="14"/>
      <c r="C142" s="14"/>
      <c r="D142" s="14"/>
      <c r="E142" s="14"/>
      <c r="F142" s="14"/>
      <c r="G142" s="14"/>
      <c r="H142" s="14"/>
    </row>
    <row r="143" spans="1:8" s="10" customFormat="1" ht="15">
      <c r="A143" s="103"/>
      <c r="B143" s="14"/>
      <c r="C143" s="14"/>
      <c r="D143" s="14"/>
      <c r="E143" s="14"/>
      <c r="F143" s="14"/>
      <c r="G143" s="14"/>
      <c r="H143" s="14"/>
    </row>
    <row r="144" spans="1:8" s="10" customFormat="1" ht="15">
      <c r="A144" s="103"/>
      <c r="B144" s="14"/>
      <c r="C144" s="14"/>
      <c r="D144" s="14"/>
      <c r="E144" s="14"/>
      <c r="F144" s="14"/>
      <c r="G144" s="14"/>
      <c r="H144" s="14"/>
    </row>
    <row r="145" spans="1:8" s="10" customFormat="1" ht="15">
      <c r="A145" s="103"/>
      <c r="B145" s="14"/>
      <c r="C145" s="14"/>
      <c r="D145" s="14"/>
      <c r="E145" s="14"/>
      <c r="F145" s="14"/>
      <c r="G145" s="14"/>
      <c r="H145" s="14"/>
    </row>
    <row r="146" spans="1:8" s="10" customFormat="1" ht="15">
      <c r="A146" s="103"/>
      <c r="B146" s="14"/>
      <c r="C146" s="14"/>
      <c r="D146" s="14"/>
      <c r="E146" s="14"/>
      <c r="F146" s="14"/>
      <c r="G146" s="14"/>
      <c r="H146" s="14"/>
    </row>
    <row r="147" spans="1:8" s="10" customFormat="1" ht="15">
      <c r="A147" s="103"/>
      <c r="B147" s="14"/>
      <c r="C147" s="14"/>
      <c r="D147" s="14"/>
      <c r="E147" s="14"/>
      <c r="F147" s="14"/>
      <c r="G147" s="14"/>
      <c r="H147" s="14"/>
    </row>
    <row r="148" spans="1:8" s="10" customFormat="1" ht="15">
      <c r="A148" s="103"/>
      <c r="B148" s="14"/>
      <c r="C148" s="14"/>
      <c r="D148" s="14"/>
      <c r="E148" s="14"/>
      <c r="F148" s="14"/>
      <c r="G148" s="14"/>
      <c r="H148" s="14"/>
    </row>
    <row r="149" spans="1:8" s="10" customFormat="1" ht="15">
      <c r="A149" s="103"/>
      <c r="B149" s="14"/>
      <c r="C149" s="14"/>
      <c r="D149" s="14"/>
      <c r="E149" s="14"/>
      <c r="F149" s="14"/>
      <c r="G149" s="14"/>
      <c r="H149" s="14"/>
    </row>
    <row r="150" spans="1:8" s="10" customFormat="1" ht="15">
      <c r="A150" s="103"/>
      <c r="B150" s="14"/>
      <c r="C150" s="14"/>
      <c r="D150" s="14"/>
      <c r="E150" s="14"/>
      <c r="F150" s="14"/>
      <c r="G150" s="14"/>
      <c r="H150" s="14"/>
    </row>
    <row r="151" spans="1:8" s="10" customFormat="1" ht="15">
      <c r="A151" s="103"/>
      <c r="B151" s="14"/>
      <c r="C151" s="14"/>
      <c r="D151" s="14"/>
      <c r="E151" s="14"/>
      <c r="F151" s="14"/>
      <c r="G151" s="14"/>
      <c r="H151" s="14"/>
    </row>
    <row r="152" spans="1:8" s="10" customFormat="1" ht="15">
      <c r="A152" s="103"/>
      <c r="B152" s="14"/>
      <c r="C152" s="14"/>
      <c r="D152" s="14"/>
      <c r="E152" s="14"/>
      <c r="F152" s="14"/>
      <c r="G152" s="14"/>
      <c r="H152" s="14"/>
    </row>
    <row r="153" spans="1:8" s="10" customFormat="1" ht="15">
      <c r="A153" s="103"/>
      <c r="B153" s="14"/>
      <c r="C153" s="14"/>
      <c r="D153" s="14"/>
      <c r="E153" s="14"/>
      <c r="F153" s="14"/>
      <c r="G153" s="14"/>
      <c r="H153" s="14"/>
    </row>
    <row r="154" spans="1:8" s="10" customFormat="1" ht="15">
      <c r="A154" s="103"/>
      <c r="B154" s="14"/>
      <c r="C154" s="14"/>
      <c r="D154" s="14"/>
      <c r="E154" s="14"/>
      <c r="F154" s="14"/>
      <c r="G154" s="14"/>
      <c r="H154" s="14"/>
    </row>
    <row r="155" spans="1:8" s="10" customFormat="1" ht="15">
      <c r="A155" s="103"/>
      <c r="B155" s="14"/>
      <c r="C155" s="14"/>
      <c r="D155" s="14"/>
      <c r="E155" s="14"/>
      <c r="F155" s="14"/>
      <c r="G155" s="14"/>
      <c r="H155" s="14"/>
    </row>
    <row r="156" spans="1:8" s="10" customFormat="1" ht="15">
      <c r="A156" s="103"/>
      <c r="B156" s="14"/>
      <c r="C156" s="14"/>
      <c r="D156" s="14"/>
      <c r="E156" s="14"/>
      <c r="F156" s="14"/>
      <c r="G156" s="14"/>
      <c r="H156" s="14"/>
    </row>
    <row r="157" spans="1:8" s="10" customFormat="1" ht="15">
      <c r="A157" s="103"/>
      <c r="B157" s="14"/>
      <c r="C157" s="14"/>
      <c r="D157" s="14"/>
      <c r="E157" s="14"/>
      <c r="F157" s="14"/>
      <c r="G157" s="14"/>
      <c r="H157" s="14"/>
    </row>
    <row r="158" spans="1:8" s="10" customFormat="1" ht="15">
      <c r="A158" s="103"/>
      <c r="B158" s="14"/>
      <c r="C158" s="14"/>
      <c r="D158" s="14"/>
      <c r="E158" s="14"/>
      <c r="F158" s="14"/>
      <c r="G158" s="14"/>
      <c r="H158" s="14"/>
    </row>
    <row r="159" spans="1:8" s="10" customFormat="1" ht="15">
      <c r="A159" s="103"/>
      <c r="B159" s="14"/>
      <c r="C159" s="14"/>
      <c r="D159" s="14"/>
      <c r="E159" s="14"/>
      <c r="F159" s="14"/>
      <c r="G159" s="14"/>
      <c r="H159" s="14"/>
    </row>
    <row r="160" spans="1:8" s="10" customFormat="1" ht="15">
      <c r="A160" s="103"/>
      <c r="B160" s="14"/>
      <c r="C160" s="14"/>
      <c r="D160" s="14"/>
      <c r="E160" s="14"/>
      <c r="F160" s="14"/>
      <c r="G160" s="14"/>
      <c r="H160" s="14"/>
    </row>
    <row r="161" spans="1:8" s="10" customFormat="1" ht="15">
      <c r="A161" s="103"/>
      <c r="B161" s="14"/>
      <c r="C161" s="14"/>
      <c r="D161" s="14"/>
      <c r="E161" s="14"/>
      <c r="F161" s="14"/>
      <c r="G161" s="14"/>
      <c r="H161" s="14"/>
    </row>
    <row r="162" spans="1:8" s="10" customFormat="1" ht="15">
      <c r="A162" s="103"/>
      <c r="B162" s="14"/>
      <c r="C162" s="14"/>
      <c r="D162" s="14"/>
      <c r="E162" s="14"/>
      <c r="F162" s="14"/>
      <c r="G162" s="14"/>
      <c r="H162" s="14"/>
    </row>
    <row r="163" spans="1:8" s="10" customFormat="1" ht="15">
      <c r="A163" s="103"/>
      <c r="B163" s="14"/>
      <c r="C163" s="14"/>
      <c r="D163" s="14"/>
      <c r="E163" s="14"/>
      <c r="F163" s="14"/>
      <c r="G163" s="14"/>
      <c r="H163" s="14"/>
    </row>
    <row r="164" spans="1:8" s="10" customFormat="1" ht="15">
      <c r="A164" s="103"/>
      <c r="B164" s="14"/>
      <c r="C164" s="14"/>
      <c r="D164" s="14"/>
      <c r="E164" s="14"/>
      <c r="F164" s="14"/>
      <c r="G164" s="14"/>
      <c r="H164" s="14"/>
    </row>
    <row r="165" spans="1:8" s="10" customFormat="1" ht="15">
      <c r="A165" s="103"/>
      <c r="B165" s="14"/>
      <c r="C165" s="14"/>
      <c r="D165" s="14"/>
      <c r="E165" s="14"/>
      <c r="F165" s="14"/>
      <c r="G165" s="14"/>
      <c r="H165" s="14"/>
    </row>
    <row r="166" spans="1:8" s="10" customFormat="1" ht="15">
      <c r="A166" s="103"/>
      <c r="B166" s="14"/>
      <c r="C166" s="14"/>
      <c r="D166" s="14"/>
      <c r="E166" s="14"/>
      <c r="F166" s="14"/>
      <c r="G166" s="14"/>
      <c r="H166" s="14"/>
    </row>
    <row r="167" spans="1:8" s="10" customFormat="1" ht="15">
      <c r="A167" s="103"/>
      <c r="B167" s="14"/>
      <c r="C167" s="14"/>
      <c r="D167" s="14"/>
      <c r="E167" s="14"/>
      <c r="F167" s="14"/>
      <c r="G167" s="14"/>
      <c r="H167" s="14"/>
    </row>
    <row r="168" spans="1:8" s="10" customFormat="1" ht="15">
      <c r="A168" s="103"/>
      <c r="B168" s="14"/>
      <c r="C168" s="14"/>
      <c r="D168" s="14"/>
      <c r="E168" s="14"/>
      <c r="F168" s="14"/>
      <c r="G168" s="14"/>
      <c r="H168" s="14"/>
    </row>
    <row r="169" spans="1:8" s="10" customFormat="1" ht="15">
      <c r="A169" s="103"/>
      <c r="B169" s="14"/>
      <c r="C169" s="14"/>
      <c r="D169" s="14"/>
      <c r="E169" s="14"/>
      <c r="F169" s="14"/>
      <c r="G169" s="14"/>
      <c r="H169" s="14"/>
    </row>
    <row r="170" spans="1:8" s="10" customFormat="1" ht="15">
      <c r="A170" s="103"/>
      <c r="B170" s="14"/>
      <c r="C170" s="14"/>
      <c r="D170" s="14"/>
      <c r="E170" s="14"/>
      <c r="F170" s="14"/>
      <c r="G170" s="14"/>
      <c r="H170" s="14"/>
    </row>
    <row r="171" spans="1:8" s="10" customFormat="1" ht="15">
      <c r="A171" s="103"/>
      <c r="B171" s="14"/>
      <c r="C171" s="14"/>
      <c r="D171" s="14"/>
      <c r="E171" s="14"/>
      <c r="F171" s="14"/>
      <c r="G171" s="14"/>
      <c r="H171" s="14"/>
    </row>
    <row r="172" spans="1:8" s="10" customFormat="1" ht="15">
      <c r="A172" s="103"/>
      <c r="B172" s="14"/>
      <c r="C172" s="14"/>
      <c r="D172" s="14"/>
      <c r="E172" s="14"/>
      <c r="F172" s="14"/>
      <c r="G172" s="14"/>
      <c r="H172" s="14"/>
    </row>
    <row r="173" spans="1:8" s="10" customFormat="1" ht="15">
      <c r="A173" s="103"/>
      <c r="B173" s="14"/>
      <c r="C173" s="14"/>
      <c r="D173" s="14"/>
      <c r="E173" s="14"/>
      <c r="F173" s="14"/>
      <c r="G173" s="14"/>
      <c r="H173" s="14"/>
    </row>
    <row r="174" spans="1:8" s="10" customFormat="1" ht="15">
      <c r="A174" s="103"/>
      <c r="B174" s="14"/>
      <c r="C174" s="14"/>
      <c r="D174" s="14"/>
      <c r="E174" s="14"/>
      <c r="F174" s="14"/>
      <c r="G174" s="14"/>
      <c r="H174" s="14"/>
    </row>
    <row r="175" spans="1:8" s="10" customFormat="1" ht="15">
      <c r="A175" s="103"/>
      <c r="B175" s="14"/>
      <c r="C175" s="14"/>
      <c r="D175" s="14"/>
      <c r="E175" s="14"/>
      <c r="F175" s="14"/>
      <c r="G175" s="14"/>
      <c r="H175" s="14"/>
    </row>
    <row r="176" spans="1:8" s="10" customFormat="1" ht="15">
      <c r="A176" s="103"/>
      <c r="B176" s="14"/>
      <c r="C176" s="14"/>
      <c r="D176" s="14"/>
      <c r="E176" s="14"/>
      <c r="F176" s="14"/>
      <c r="G176" s="14"/>
      <c r="H176" s="14"/>
    </row>
    <row r="177" spans="1:8" s="10" customFormat="1" ht="15">
      <c r="A177" s="103"/>
      <c r="B177" s="14"/>
      <c r="C177" s="14"/>
      <c r="D177" s="14"/>
      <c r="E177" s="14"/>
      <c r="F177" s="14"/>
      <c r="G177" s="14"/>
      <c r="H177" s="14"/>
    </row>
    <row r="178" spans="1:8" s="10" customFormat="1" ht="15">
      <c r="A178" s="103"/>
      <c r="B178" s="14"/>
      <c r="C178" s="14"/>
      <c r="D178" s="14"/>
      <c r="E178" s="14"/>
      <c r="F178" s="14"/>
      <c r="G178" s="14"/>
      <c r="H178" s="14"/>
    </row>
    <row r="179" spans="1:8" s="10" customFormat="1" ht="15">
      <c r="A179" s="103"/>
      <c r="B179" s="14"/>
      <c r="C179" s="14"/>
      <c r="D179" s="14"/>
      <c r="E179" s="14"/>
      <c r="F179" s="14"/>
      <c r="G179" s="14"/>
      <c r="H179" s="14"/>
    </row>
    <row r="180" spans="1:8" s="10" customFormat="1" ht="15">
      <c r="A180" s="103"/>
      <c r="B180" s="14"/>
      <c r="C180" s="14"/>
      <c r="D180" s="14"/>
      <c r="E180" s="14"/>
      <c r="F180" s="14"/>
      <c r="G180" s="14"/>
      <c r="H180" s="14"/>
    </row>
    <row r="181" spans="1:8" s="10" customFormat="1" ht="15">
      <c r="A181" s="103"/>
      <c r="B181" s="14"/>
      <c r="C181" s="14"/>
      <c r="D181" s="14"/>
      <c r="E181" s="14"/>
      <c r="F181" s="14"/>
      <c r="G181" s="14"/>
      <c r="H181" s="14"/>
    </row>
    <row r="182" spans="1:8" s="10" customFormat="1" ht="15">
      <c r="A182" s="103"/>
      <c r="B182" s="14"/>
      <c r="C182" s="14"/>
      <c r="D182" s="14"/>
      <c r="E182" s="14"/>
      <c r="F182" s="14"/>
      <c r="G182" s="14"/>
      <c r="H182" s="14"/>
    </row>
    <row r="183" spans="1:8" s="10" customFormat="1" ht="15">
      <c r="A183" s="103"/>
      <c r="B183" s="14"/>
      <c r="C183" s="14"/>
      <c r="D183" s="14"/>
      <c r="E183" s="14"/>
      <c r="F183" s="14"/>
      <c r="G183" s="14"/>
      <c r="H183" s="14"/>
    </row>
    <row r="184" spans="1:8" s="10" customFormat="1" ht="15">
      <c r="A184" s="103"/>
      <c r="B184" s="14"/>
      <c r="C184" s="14"/>
      <c r="D184" s="14"/>
      <c r="E184" s="14"/>
      <c r="F184" s="14"/>
      <c r="G184" s="14"/>
      <c r="H184" s="14"/>
    </row>
    <row r="185" spans="1:8" s="10" customFormat="1" ht="15">
      <c r="A185" s="103"/>
      <c r="B185" s="14"/>
      <c r="C185" s="14"/>
      <c r="D185" s="14"/>
      <c r="E185" s="14"/>
      <c r="F185" s="14"/>
      <c r="G185" s="14"/>
      <c r="H185" s="14"/>
    </row>
    <row r="186" spans="1:8" s="10" customFormat="1" ht="15">
      <c r="A186" s="103"/>
      <c r="B186" s="14"/>
      <c r="C186" s="14"/>
      <c r="D186" s="14"/>
      <c r="E186" s="14"/>
      <c r="F186" s="14"/>
      <c r="G186" s="14"/>
      <c r="H186" s="14"/>
    </row>
    <row r="187" spans="1:8" s="10" customFormat="1" ht="15">
      <c r="A187" s="103"/>
      <c r="B187" s="14"/>
      <c r="C187" s="14"/>
      <c r="D187" s="14"/>
      <c r="E187" s="14"/>
      <c r="F187" s="14"/>
      <c r="G187" s="14"/>
      <c r="H187" s="14"/>
    </row>
    <row r="188" spans="1:8" s="10" customFormat="1" ht="15">
      <c r="A188" s="103"/>
      <c r="B188" s="14"/>
      <c r="C188" s="14"/>
      <c r="D188" s="14"/>
      <c r="E188" s="14"/>
      <c r="F188" s="14"/>
      <c r="G188" s="14"/>
      <c r="H188" s="14"/>
    </row>
    <row r="189" spans="1:8" s="10" customFormat="1" ht="15">
      <c r="A189" s="103"/>
      <c r="B189" s="14"/>
      <c r="C189" s="14"/>
      <c r="D189" s="14"/>
      <c r="E189" s="14"/>
      <c r="F189" s="14"/>
      <c r="G189" s="14"/>
      <c r="H189" s="14"/>
    </row>
    <row r="190" spans="1:8" s="10" customFormat="1" ht="15">
      <c r="A190" s="103"/>
      <c r="B190" s="14"/>
      <c r="C190" s="14"/>
      <c r="D190" s="14"/>
      <c r="E190" s="14"/>
      <c r="F190" s="14"/>
      <c r="G190" s="14"/>
      <c r="H190" s="14"/>
    </row>
    <row r="191" spans="1:8" s="10" customFormat="1" ht="15">
      <c r="A191" s="103"/>
      <c r="B191" s="14"/>
      <c r="C191" s="14"/>
      <c r="D191" s="14"/>
      <c r="E191" s="14"/>
      <c r="F191" s="14"/>
      <c r="G191" s="14"/>
      <c r="H191" s="14"/>
    </row>
    <row r="192" spans="1:8" s="10" customFormat="1" ht="15">
      <c r="A192" s="103"/>
      <c r="B192" s="14"/>
      <c r="C192" s="14"/>
      <c r="D192" s="14"/>
      <c r="E192" s="14"/>
      <c r="F192" s="14"/>
      <c r="G192" s="14"/>
      <c r="H192" s="14"/>
    </row>
    <row r="193" spans="1:8" s="10" customFormat="1" ht="15">
      <c r="A193" s="103"/>
      <c r="B193" s="14"/>
      <c r="C193" s="14"/>
      <c r="D193" s="14"/>
      <c r="E193" s="14"/>
      <c r="F193" s="14"/>
      <c r="G193" s="14"/>
      <c r="H193" s="14"/>
    </row>
    <row r="194" spans="1:8" s="10" customFormat="1" ht="15">
      <c r="A194" s="103"/>
      <c r="B194" s="14"/>
      <c r="C194" s="14"/>
      <c r="D194" s="14"/>
      <c r="E194" s="14"/>
      <c r="F194" s="14"/>
      <c r="G194" s="14"/>
      <c r="H194" s="14"/>
    </row>
    <row r="195" spans="1:8" s="10" customFormat="1" ht="15">
      <c r="A195" s="103"/>
      <c r="B195" s="14"/>
      <c r="C195" s="14"/>
      <c r="D195" s="14"/>
      <c r="E195" s="14"/>
      <c r="F195" s="14"/>
      <c r="G195" s="14"/>
      <c r="H195" s="14"/>
    </row>
    <row r="196" spans="1:8" s="10" customFormat="1" ht="15">
      <c r="A196" s="103"/>
      <c r="B196" s="14"/>
      <c r="C196" s="14"/>
      <c r="D196" s="14"/>
      <c r="E196" s="14"/>
      <c r="F196" s="14"/>
      <c r="G196" s="14"/>
      <c r="H196" s="14"/>
    </row>
    <row r="197" spans="1:8" s="10" customFormat="1" ht="15">
      <c r="A197" s="103"/>
      <c r="B197" s="14"/>
      <c r="C197" s="14"/>
      <c r="D197" s="14"/>
      <c r="E197" s="14"/>
      <c r="F197" s="14"/>
      <c r="G197" s="14"/>
      <c r="H197" s="14"/>
    </row>
    <row r="198" spans="1:8" s="10" customFormat="1" ht="15">
      <c r="A198" s="103"/>
      <c r="B198" s="14"/>
      <c r="C198" s="14"/>
      <c r="D198" s="14"/>
      <c r="E198" s="14"/>
      <c r="F198" s="14"/>
      <c r="G198" s="14"/>
      <c r="H198" s="14"/>
    </row>
    <row r="199" spans="1:8" s="10" customFormat="1" ht="15">
      <c r="A199" s="103"/>
      <c r="B199" s="14"/>
      <c r="C199" s="14"/>
      <c r="D199" s="14"/>
      <c r="E199" s="14"/>
      <c r="F199" s="14"/>
      <c r="G199" s="14"/>
      <c r="H199" s="14"/>
    </row>
    <row r="200" spans="1:8" s="10" customFormat="1" ht="15">
      <c r="A200" s="103"/>
      <c r="B200" s="14"/>
      <c r="C200" s="14"/>
      <c r="D200" s="14"/>
      <c r="E200" s="14"/>
      <c r="F200" s="14"/>
      <c r="G200" s="14"/>
      <c r="H200" s="14"/>
    </row>
    <row r="201" spans="1:8" s="10" customFormat="1" ht="15">
      <c r="A201" s="103"/>
      <c r="B201" s="14"/>
      <c r="C201" s="14"/>
      <c r="D201" s="14"/>
      <c r="E201" s="14"/>
      <c r="F201" s="14"/>
      <c r="G201" s="14"/>
      <c r="H201" s="14"/>
    </row>
    <row r="202" spans="1:8" s="10" customFormat="1" ht="15">
      <c r="A202" s="103"/>
      <c r="B202" s="14"/>
      <c r="C202" s="14"/>
      <c r="D202" s="14"/>
      <c r="E202" s="14"/>
      <c r="F202" s="14"/>
      <c r="G202" s="14"/>
      <c r="H202" s="14"/>
    </row>
    <row r="203" spans="1:8" s="10" customFormat="1" ht="15">
      <c r="A203" s="103"/>
      <c r="B203" s="14"/>
      <c r="C203" s="14"/>
      <c r="D203" s="14"/>
      <c r="E203" s="14"/>
      <c r="F203" s="14"/>
      <c r="G203" s="14"/>
      <c r="H203" s="14"/>
    </row>
    <row r="204" spans="1:8" s="10" customFormat="1" ht="15">
      <c r="A204" s="103"/>
      <c r="B204" s="14"/>
      <c r="C204" s="14"/>
      <c r="D204" s="14"/>
      <c r="E204" s="14"/>
      <c r="F204" s="14"/>
      <c r="G204" s="14"/>
      <c r="H204" s="14"/>
    </row>
    <row r="205" spans="1:8" s="10" customFormat="1" ht="15">
      <c r="A205" s="103"/>
      <c r="B205" s="14"/>
      <c r="C205" s="14"/>
      <c r="D205" s="14"/>
      <c r="E205" s="14"/>
      <c r="F205" s="14"/>
      <c r="G205" s="14"/>
      <c r="H205" s="14"/>
    </row>
    <row r="206" spans="1:8" s="10" customFormat="1" ht="15">
      <c r="A206" s="103"/>
      <c r="B206" s="14"/>
      <c r="C206" s="14"/>
      <c r="D206" s="14"/>
      <c r="E206" s="14"/>
      <c r="F206" s="14"/>
      <c r="G206" s="14"/>
      <c r="H206" s="14"/>
    </row>
    <row r="207" spans="1:8" s="10" customFormat="1" ht="15">
      <c r="A207" s="103"/>
      <c r="B207" s="14"/>
      <c r="C207" s="14"/>
      <c r="D207" s="14"/>
      <c r="E207" s="14"/>
      <c r="F207" s="14"/>
      <c r="G207" s="14"/>
      <c r="H207" s="14"/>
    </row>
    <row r="208" spans="1:8" s="10" customFormat="1" ht="15">
      <c r="A208" s="103"/>
      <c r="B208" s="14"/>
      <c r="C208" s="14"/>
      <c r="D208" s="14"/>
      <c r="E208" s="14"/>
      <c r="F208" s="14"/>
      <c r="G208" s="14"/>
      <c r="H208" s="14"/>
    </row>
    <row r="209" spans="1:8" s="10" customFormat="1" ht="15">
      <c r="A209" s="103"/>
      <c r="B209" s="14"/>
      <c r="C209" s="14"/>
      <c r="D209" s="14"/>
      <c r="E209" s="14"/>
      <c r="F209" s="14"/>
      <c r="G209" s="14"/>
      <c r="H209" s="14"/>
    </row>
    <row r="210" spans="1:8" s="10" customFormat="1" ht="15">
      <c r="A210" s="103"/>
      <c r="B210" s="14"/>
      <c r="C210" s="14"/>
      <c r="D210" s="14"/>
      <c r="E210" s="14"/>
      <c r="F210" s="14"/>
      <c r="G210" s="14"/>
      <c r="H210" s="14"/>
    </row>
    <row r="211" spans="1:8" s="10" customFormat="1" ht="15">
      <c r="A211" s="103"/>
      <c r="B211" s="14"/>
      <c r="C211" s="14"/>
      <c r="D211" s="14"/>
      <c r="E211" s="14"/>
      <c r="F211" s="14"/>
      <c r="G211" s="14"/>
      <c r="H211" s="14"/>
    </row>
    <row r="212" spans="1:8" s="10" customFormat="1" ht="15">
      <c r="A212" s="103"/>
      <c r="B212" s="14"/>
      <c r="C212" s="14"/>
      <c r="D212" s="14"/>
      <c r="E212" s="14"/>
      <c r="F212" s="14"/>
      <c r="G212" s="14"/>
      <c r="H212" s="14"/>
    </row>
    <row r="213" spans="1:8" s="10" customFormat="1" ht="15">
      <c r="A213" s="103"/>
      <c r="B213" s="14"/>
      <c r="C213" s="14"/>
      <c r="D213" s="14"/>
      <c r="E213" s="14"/>
      <c r="F213" s="14"/>
      <c r="G213" s="14"/>
      <c r="H213" s="14"/>
    </row>
    <row r="214" spans="1:8" s="10" customFormat="1" ht="15">
      <c r="A214" s="103"/>
      <c r="B214" s="14"/>
      <c r="C214" s="14"/>
      <c r="D214" s="14"/>
      <c r="E214" s="14"/>
      <c r="F214" s="14"/>
      <c r="G214" s="14"/>
      <c r="H214" s="14"/>
    </row>
    <row r="215" spans="1:8" s="10" customFormat="1" ht="15">
      <c r="A215" s="103"/>
      <c r="B215" s="14"/>
      <c r="C215" s="14"/>
      <c r="D215" s="14"/>
      <c r="E215" s="14"/>
      <c r="F215" s="14"/>
      <c r="G215" s="14"/>
      <c r="H215" s="14"/>
    </row>
    <row r="216" spans="1:8" s="10" customFormat="1" ht="15">
      <c r="A216" s="103"/>
      <c r="B216" s="14"/>
      <c r="C216" s="14"/>
      <c r="D216" s="14"/>
      <c r="E216" s="14"/>
      <c r="F216" s="14"/>
      <c r="G216" s="14"/>
      <c r="H216" s="14"/>
    </row>
    <row r="217" spans="1:8" s="10" customFormat="1" ht="15">
      <c r="A217" s="103"/>
      <c r="B217" s="14"/>
      <c r="C217" s="14"/>
      <c r="D217" s="14"/>
      <c r="E217" s="14"/>
      <c r="F217" s="14"/>
      <c r="G217" s="14"/>
      <c r="H217" s="14"/>
    </row>
    <row r="218" spans="1:8" s="10" customFormat="1" ht="15">
      <c r="A218" s="103"/>
      <c r="B218" s="14"/>
      <c r="C218" s="14"/>
      <c r="D218" s="14"/>
      <c r="E218" s="14"/>
      <c r="F218" s="14"/>
      <c r="G218" s="14"/>
      <c r="H218" s="14"/>
    </row>
    <row r="219" spans="1:8" s="10" customFormat="1" ht="15">
      <c r="A219" s="103"/>
      <c r="B219" s="14"/>
      <c r="C219" s="14"/>
      <c r="D219" s="14"/>
      <c r="E219" s="14"/>
      <c r="F219" s="14"/>
      <c r="G219" s="14"/>
      <c r="H219" s="14"/>
    </row>
    <row r="220" spans="1:8" s="10" customFormat="1" ht="15">
      <c r="A220" s="103"/>
      <c r="B220" s="14"/>
      <c r="C220" s="14"/>
      <c r="D220" s="14"/>
      <c r="E220" s="14"/>
      <c r="F220" s="14"/>
      <c r="G220" s="14"/>
      <c r="H220" s="14"/>
    </row>
    <row r="221" spans="1:8" s="10" customFormat="1" ht="15">
      <c r="A221" s="103"/>
      <c r="B221" s="14"/>
      <c r="C221" s="14"/>
      <c r="D221" s="14"/>
      <c r="E221" s="14"/>
      <c r="F221" s="14"/>
      <c r="G221" s="14"/>
      <c r="H221" s="14"/>
    </row>
    <row r="222" spans="1:8" s="10" customFormat="1" ht="15">
      <c r="A222" s="103"/>
      <c r="B222" s="14"/>
      <c r="C222" s="14"/>
      <c r="D222" s="14"/>
      <c r="E222" s="14"/>
      <c r="F222" s="14"/>
      <c r="G222" s="14"/>
      <c r="H222" s="14"/>
    </row>
    <row r="223" spans="1:8" s="10" customFormat="1" ht="15">
      <c r="A223" s="103"/>
      <c r="B223" s="14"/>
      <c r="C223" s="14"/>
      <c r="D223" s="14"/>
      <c r="E223" s="14"/>
      <c r="F223" s="14"/>
      <c r="G223" s="14"/>
      <c r="H223" s="14"/>
    </row>
    <row r="224" spans="1:8" s="10" customFormat="1" ht="15">
      <c r="A224" s="103"/>
      <c r="B224" s="14"/>
      <c r="C224" s="14"/>
      <c r="D224" s="14"/>
      <c r="E224" s="14"/>
      <c r="F224" s="14"/>
      <c r="G224" s="14"/>
      <c r="H224" s="14"/>
    </row>
    <row r="225" spans="1:8" s="10" customFormat="1" ht="15">
      <c r="A225" s="103"/>
      <c r="B225" s="14"/>
      <c r="C225" s="14"/>
      <c r="D225" s="14"/>
      <c r="E225" s="14"/>
      <c r="F225" s="14"/>
      <c r="G225" s="14"/>
      <c r="H225" s="14"/>
    </row>
    <row r="226" spans="1:8" s="10" customFormat="1" ht="15">
      <c r="A226" s="103"/>
      <c r="B226" s="14"/>
      <c r="C226" s="14"/>
      <c r="D226" s="14"/>
      <c r="E226" s="14"/>
      <c r="F226" s="14"/>
      <c r="G226" s="14"/>
      <c r="H226" s="14"/>
    </row>
    <row r="227" spans="1:8" s="10" customFormat="1" ht="15">
      <c r="A227" s="103"/>
      <c r="B227" s="14"/>
      <c r="C227" s="14"/>
      <c r="D227" s="14"/>
      <c r="E227" s="14"/>
      <c r="F227" s="14"/>
      <c r="G227" s="14"/>
      <c r="H227" s="14"/>
    </row>
    <row r="228" spans="1:8" s="10" customFormat="1" ht="15">
      <c r="A228" s="103"/>
      <c r="B228" s="14"/>
      <c r="C228" s="14"/>
      <c r="D228" s="14"/>
      <c r="E228" s="14"/>
      <c r="F228" s="14"/>
      <c r="G228" s="14"/>
      <c r="H228" s="14"/>
    </row>
    <row r="229" spans="1:8" s="10" customFormat="1" ht="15">
      <c r="A229" s="103"/>
      <c r="B229" s="14"/>
      <c r="C229" s="14"/>
      <c r="D229" s="14"/>
      <c r="E229" s="14"/>
      <c r="F229" s="14"/>
      <c r="G229" s="14"/>
      <c r="H229" s="14"/>
    </row>
    <row r="230" spans="1:8" s="10" customFormat="1" ht="15">
      <c r="A230" s="103"/>
      <c r="B230" s="14"/>
      <c r="C230" s="14"/>
      <c r="D230" s="14"/>
      <c r="E230" s="14"/>
      <c r="F230" s="14"/>
      <c r="G230" s="14"/>
      <c r="H230" s="14"/>
    </row>
    <row r="231" spans="1:8" s="10" customFormat="1" ht="15">
      <c r="A231" s="103"/>
      <c r="B231" s="14"/>
      <c r="C231" s="14"/>
      <c r="D231" s="14"/>
      <c r="E231" s="14"/>
      <c r="F231" s="14"/>
      <c r="G231" s="14"/>
      <c r="H231" s="14"/>
    </row>
    <row r="232" spans="1:8" s="10" customFormat="1" ht="15">
      <c r="A232" s="103"/>
      <c r="B232" s="14"/>
      <c r="C232" s="14"/>
      <c r="D232" s="14"/>
      <c r="E232" s="14"/>
      <c r="F232" s="14"/>
      <c r="G232" s="14"/>
      <c r="H232" s="14"/>
    </row>
    <row r="233" spans="1:8" s="10" customFormat="1" ht="15">
      <c r="A233" s="103"/>
      <c r="B233" s="14"/>
      <c r="C233" s="14"/>
      <c r="D233" s="14"/>
      <c r="E233" s="14"/>
      <c r="F233" s="14"/>
      <c r="G233" s="14"/>
      <c r="H233" s="14"/>
    </row>
    <row r="234" spans="1:8" s="10" customFormat="1" ht="15">
      <c r="A234" s="103"/>
      <c r="B234" s="14"/>
      <c r="C234" s="14"/>
      <c r="D234" s="14"/>
      <c r="E234" s="14"/>
      <c r="F234" s="14"/>
      <c r="G234" s="14"/>
      <c r="H234" s="14"/>
    </row>
    <row r="235" spans="1:8" s="10" customFormat="1" ht="15">
      <c r="A235" s="103"/>
      <c r="B235" s="14"/>
      <c r="C235" s="14"/>
      <c r="D235" s="14"/>
      <c r="E235" s="14"/>
      <c r="F235" s="14"/>
      <c r="G235" s="14"/>
      <c r="H235" s="14"/>
    </row>
    <row r="236" spans="1:8" s="10" customFormat="1" ht="15">
      <c r="A236" s="103"/>
      <c r="B236" s="14"/>
      <c r="C236" s="14"/>
      <c r="D236" s="14"/>
      <c r="E236" s="14"/>
      <c r="F236" s="14"/>
      <c r="G236" s="14"/>
      <c r="H236" s="14"/>
    </row>
    <row r="237" spans="1:8" s="10" customFormat="1" ht="15">
      <c r="A237" s="103"/>
      <c r="B237" s="14"/>
      <c r="C237" s="14"/>
      <c r="D237" s="14"/>
      <c r="E237" s="14"/>
      <c r="F237" s="14"/>
      <c r="G237" s="14"/>
      <c r="H237" s="14"/>
    </row>
    <row r="238" spans="1:8" s="10" customFormat="1" ht="15">
      <c r="A238" s="103"/>
      <c r="B238" s="14"/>
      <c r="C238" s="14"/>
      <c r="D238" s="14"/>
      <c r="E238" s="14"/>
      <c r="F238" s="14"/>
      <c r="G238" s="14"/>
      <c r="H238" s="14"/>
    </row>
    <row r="239" spans="1:8" s="10" customFormat="1" ht="15">
      <c r="A239" s="103"/>
      <c r="B239" s="14"/>
      <c r="C239" s="14"/>
      <c r="D239" s="14"/>
      <c r="E239" s="14"/>
      <c r="F239" s="14"/>
      <c r="G239" s="14"/>
      <c r="H239" s="14"/>
    </row>
    <row r="240" spans="1:8" s="10" customFormat="1" ht="15">
      <c r="A240" s="103"/>
      <c r="B240" s="14"/>
      <c r="C240" s="14"/>
      <c r="D240" s="14"/>
      <c r="E240" s="14"/>
      <c r="F240" s="14"/>
      <c r="G240" s="14"/>
      <c r="H240" s="14"/>
    </row>
    <row r="241" spans="1:8" s="10" customFormat="1" ht="15">
      <c r="A241" s="103"/>
      <c r="B241" s="14"/>
      <c r="C241" s="14"/>
      <c r="D241" s="14"/>
      <c r="E241" s="14"/>
      <c r="F241" s="14"/>
      <c r="G241" s="14"/>
      <c r="H241" s="14"/>
    </row>
    <row r="242" spans="1:8" s="10" customFormat="1" ht="15">
      <c r="A242" s="103"/>
      <c r="B242" s="14"/>
      <c r="C242" s="14"/>
      <c r="D242" s="14"/>
      <c r="E242" s="14"/>
      <c r="F242" s="14"/>
      <c r="G242" s="14"/>
      <c r="H242" s="14"/>
    </row>
    <row r="243" spans="1:8" s="10" customFormat="1" ht="15">
      <c r="A243" s="103"/>
      <c r="B243" s="14"/>
      <c r="C243" s="14"/>
      <c r="D243" s="14"/>
      <c r="E243" s="14"/>
      <c r="F243" s="14"/>
      <c r="G243" s="14"/>
      <c r="H243" s="14"/>
    </row>
    <row r="244" spans="1:8" s="10" customFormat="1" ht="15">
      <c r="A244" s="103"/>
      <c r="B244" s="14"/>
      <c r="C244" s="14"/>
      <c r="D244" s="14"/>
      <c r="E244" s="14"/>
      <c r="F244" s="14"/>
      <c r="G244" s="14"/>
      <c r="H244" s="14"/>
    </row>
    <row r="245" spans="1:8" s="10" customFormat="1" ht="15">
      <c r="A245" s="103"/>
      <c r="B245" s="14"/>
      <c r="C245" s="14"/>
      <c r="D245" s="14"/>
      <c r="E245" s="14"/>
      <c r="F245" s="14"/>
      <c r="G245" s="14"/>
      <c r="H245" s="14"/>
    </row>
    <row r="246" spans="1:8" s="10" customFormat="1" ht="15">
      <c r="A246" s="103"/>
      <c r="B246" s="14"/>
      <c r="C246" s="14"/>
      <c r="D246" s="14"/>
      <c r="E246" s="14"/>
      <c r="F246" s="14"/>
      <c r="G246" s="14"/>
      <c r="H246" s="14"/>
    </row>
    <row r="247" spans="1:8" s="10" customFormat="1" ht="15">
      <c r="A247" s="103"/>
      <c r="B247" s="14"/>
      <c r="C247" s="14"/>
      <c r="D247" s="14"/>
      <c r="E247" s="14"/>
      <c r="F247" s="14"/>
      <c r="G247" s="14"/>
      <c r="H247" s="14"/>
    </row>
    <row r="248" spans="1:8" s="10" customFormat="1" ht="15">
      <c r="A248" s="103"/>
      <c r="B248" s="14"/>
      <c r="C248" s="14"/>
      <c r="D248" s="14"/>
      <c r="E248" s="14"/>
      <c r="F248" s="14"/>
      <c r="G248" s="14"/>
      <c r="H248" s="14"/>
    </row>
    <row r="249" spans="1:8" s="10" customFormat="1" ht="15">
      <c r="A249" s="103"/>
      <c r="B249" s="14"/>
      <c r="C249" s="14"/>
      <c r="D249" s="14"/>
      <c r="E249" s="14"/>
      <c r="F249" s="14"/>
      <c r="G249" s="14"/>
      <c r="H249" s="14"/>
    </row>
    <row r="250" spans="1:8" s="10" customFormat="1" ht="15">
      <c r="A250" s="103"/>
      <c r="B250" s="14"/>
      <c r="C250" s="14"/>
      <c r="D250" s="14"/>
      <c r="E250" s="14"/>
      <c r="F250" s="14"/>
      <c r="G250" s="14"/>
      <c r="H250" s="14"/>
    </row>
    <row r="251" spans="1:8" s="10" customFormat="1" ht="15">
      <c r="A251" s="103"/>
      <c r="B251" s="14"/>
      <c r="C251" s="14"/>
      <c r="D251" s="14"/>
      <c r="E251" s="14"/>
      <c r="F251" s="14"/>
      <c r="G251" s="14"/>
      <c r="H251" s="14"/>
    </row>
    <row r="252" spans="1:8" s="10" customFormat="1" ht="15">
      <c r="A252" s="103"/>
      <c r="B252" s="14"/>
      <c r="C252" s="14"/>
      <c r="D252" s="14"/>
      <c r="E252" s="14"/>
      <c r="F252" s="14"/>
      <c r="G252" s="14"/>
      <c r="H252" s="14"/>
    </row>
    <row r="253" spans="1:8" s="10" customFormat="1" ht="15">
      <c r="A253" s="103"/>
      <c r="B253" s="14"/>
      <c r="C253" s="14"/>
      <c r="D253" s="14"/>
      <c r="E253" s="14"/>
      <c r="F253" s="14"/>
      <c r="G253" s="14"/>
      <c r="H253" s="14"/>
    </row>
    <row r="254" spans="1:8" s="10" customFormat="1" ht="15">
      <c r="A254" s="103"/>
      <c r="B254" s="14"/>
      <c r="C254" s="14"/>
      <c r="D254" s="14"/>
      <c r="E254" s="14"/>
      <c r="F254" s="14"/>
      <c r="G254" s="14"/>
      <c r="H254" s="14"/>
    </row>
    <row r="255" spans="1:8" s="10" customFormat="1" ht="15">
      <c r="A255" s="103"/>
      <c r="B255" s="14"/>
      <c r="C255" s="14"/>
      <c r="D255" s="14"/>
      <c r="E255" s="14"/>
      <c r="F255" s="14"/>
      <c r="G255" s="14"/>
      <c r="H255" s="14"/>
    </row>
    <row r="256" spans="1:8" s="10" customFormat="1" ht="15">
      <c r="A256" s="103"/>
      <c r="B256" s="14"/>
      <c r="C256" s="14"/>
      <c r="D256" s="14"/>
      <c r="E256" s="14"/>
      <c r="F256" s="14"/>
      <c r="G256" s="14"/>
      <c r="H256" s="14"/>
    </row>
    <row r="257" spans="1:8" s="10" customFormat="1" ht="15">
      <c r="A257" s="103"/>
      <c r="B257" s="14"/>
      <c r="C257" s="14"/>
      <c r="D257" s="14"/>
      <c r="E257" s="14"/>
      <c r="F257" s="14"/>
      <c r="G257" s="14"/>
      <c r="H257" s="14"/>
    </row>
    <row r="258" spans="1:8" s="10" customFormat="1" ht="15">
      <c r="A258" s="103"/>
      <c r="B258" s="14"/>
      <c r="C258" s="14"/>
      <c r="D258" s="14"/>
      <c r="E258" s="14"/>
      <c r="F258" s="14"/>
      <c r="G258" s="14"/>
      <c r="H258" s="14"/>
    </row>
    <row r="259" spans="1:8" s="10" customFormat="1" ht="15">
      <c r="A259" s="103"/>
      <c r="B259" s="14"/>
      <c r="C259" s="14"/>
      <c r="D259" s="14"/>
      <c r="E259" s="14"/>
      <c r="F259" s="14"/>
      <c r="G259" s="14"/>
      <c r="H259" s="14"/>
    </row>
    <row r="260" spans="1:8" s="10" customFormat="1" ht="15">
      <c r="A260" s="103"/>
      <c r="B260" s="14"/>
      <c r="C260" s="14"/>
      <c r="D260" s="14"/>
      <c r="E260" s="14"/>
      <c r="F260" s="14"/>
      <c r="G260" s="14"/>
      <c r="H260" s="14"/>
    </row>
    <row r="261" spans="1:8" s="10" customFormat="1" ht="15">
      <c r="A261" s="103"/>
      <c r="B261" s="14"/>
      <c r="C261" s="14"/>
      <c r="D261" s="14"/>
      <c r="E261" s="14"/>
      <c r="F261" s="14"/>
      <c r="G261" s="14"/>
      <c r="H261" s="14"/>
    </row>
    <row r="262" spans="1:8" s="10" customFormat="1" ht="15">
      <c r="A262" s="103"/>
      <c r="B262" s="14"/>
      <c r="C262" s="14"/>
      <c r="D262" s="14"/>
      <c r="E262" s="14"/>
      <c r="F262" s="14"/>
      <c r="G262" s="14"/>
      <c r="H262" s="14"/>
    </row>
    <row r="263" spans="1:8" s="10" customFormat="1" ht="15">
      <c r="A263" s="103"/>
      <c r="B263" s="14"/>
      <c r="C263" s="14"/>
      <c r="D263" s="14"/>
      <c r="E263" s="14"/>
      <c r="F263" s="14"/>
      <c r="G263" s="14"/>
      <c r="H263" s="14"/>
    </row>
    <row r="264" spans="1:8" s="10" customFormat="1" ht="15">
      <c r="A264" s="103"/>
      <c r="B264" s="14"/>
      <c r="C264" s="14"/>
      <c r="D264" s="14"/>
      <c r="E264" s="14"/>
      <c r="F264" s="14"/>
      <c r="G264" s="14"/>
      <c r="H264" s="14"/>
    </row>
    <row r="265" spans="1:8" s="10" customFormat="1" ht="15">
      <c r="A265" s="103"/>
      <c r="B265" s="14"/>
      <c r="C265" s="14"/>
      <c r="D265" s="14"/>
      <c r="E265" s="14"/>
      <c r="F265" s="14"/>
      <c r="G265" s="14"/>
      <c r="H265" s="14"/>
    </row>
    <row r="266" spans="1:8" s="10" customFormat="1" ht="15">
      <c r="A266" s="103"/>
      <c r="B266" s="14"/>
      <c r="C266" s="14"/>
      <c r="D266" s="14"/>
      <c r="E266" s="14"/>
      <c r="F266" s="14"/>
      <c r="G266" s="14"/>
      <c r="H266" s="14"/>
    </row>
    <row r="267" spans="1:8" s="10" customFormat="1" ht="15">
      <c r="A267" s="103"/>
      <c r="B267" s="14"/>
      <c r="C267" s="14"/>
      <c r="D267" s="14"/>
      <c r="E267" s="14"/>
      <c r="F267" s="14"/>
      <c r="G267" s="14"/>
      <c r="H267" s="14"/>
    </row>
    <row r="268" spans="1:8" s="10" customFormat="1" ht="15">
      <c r="A268" s="103"/>
      <c r="B268" s="14"/>
      <c r="C268" s="14"/>
      <c r="D268" s="14"/>
      <c r="E268" s="14"/>
      <c r="F268" s="14"/>
      <c r="G268" s="14"/>
      <c r="H268" s="14"/>
    </row>
    <row r="269" spans="1:8" s="10" customFormat="1" ht="15">
      <c r="A269" s="103"/>
      <c r="B269" s="14"/>
      <c r="C269" s="14"/>
      <c r="D269" s="14"/>
      <c r="E269" s="14"/>
      <c r="F269" s="14"/>
      <c r="G269" s="14"/>
      <c r="H269" s="14"/>
    </row>
    <row r="270" spans="1:8" s="10" customFormat="1" ht="15">
      <c r="A270" s="103"/>
      <c r="B270" s="14"/>
      <c r="C270" s="14"/>
      <c r="D270" s="14"/>
      <c r="E270" s="14"/>
      <c r="F270" s="14"/>
      <c r="G270" s="14"/>
      <c r="H270" s="14"/>
    </row>
    <row r="271" spans="1:8" s="10" customFormat="1" ht="15">
      <c r="A271" s="103"/>
      <c r="B271" s="14"/>
      <c r="C271" s="14"/>
      <c r="D271" s="14"/>
      <c r="E271" s="14"/>
      <c r="F271" s="14"/>
      <c r="G271" s="14"/>
      <c r="H271" s="14"/>
    </row>
    <row r="272" spans="1:8" s="10" customFormat="1" ht="15">
      <c r="A272" s="103"/>
      <c r="B272" s="14"/>
      <c r="C272" s="14"/>
      <c r="D272" s="14"/>
      <c r="E272" s="14"/>
      <c r="F272" s="14"/>
      <c r="G272" s="14"/>
      <c r="H272" s="14"/>
    </row>
    <row r="273" spans="1:8" s="10" customFormat="1" ht="15">
      <c r="A273" s="103"/>
      <c r="B273" s="14"/>
      <c r="C273" s="14"/>
      <c r="D273" s="14"/>
      <c r="E273" s="14"/>
      <c r="F273" s="14"/>
      <c r="G273" s="14"/>
      <c r="H273" s="14"/>
    </row>
    <row r="274" spans="1:8" s="10" customFormat="1" ht="15">
      <c r="A274" s="103"/>
      <c r="B274" s="14"/>
      <c r="C274" s="14"/>
      <c r="D274" s="14"/>
      <c r="E274" s="14"/>
      <c r="F274" s="14"/>
      <c r="G274" s="14"/>
      <c r="H274" s="14"/>
    </row>
    <row r="275" spans="1:8" s="10" customFormat="1" ht="15">
      <c r="A275" s="103"/>
      <c r="B275" s="14"/>
      <c r="C275" s="14"/>
      <c r="D275" s="14"/>
      <c r="E275" s="14"/>
      <c r="F275" s="14"/>
      <c r="G275" s="14"/>
      <c r="H275" s="14"/>
    </row>
    <row r="276" spans="1:8" s="10" customFormat="1" ht="15">
      <c r="A276" s="103"/>
      <c r="B276" s="14"/>
      <c r="C276" s="14"/>
      <c r="D276" s="14"/>
      <c r="E276" s="14"/>
      <c r="F276" s="14"/>
      <c r="G276" s="14"/>
      <c r="H276" s="14"/>
    </row>
    <row r="277" spans="1:8" s="10" customFormat="1" ht="15">
      <c r="A277" s="103"/>
      <c r="B277" s="14"/>
      <c r="C277" s="14"/>
      <c r="D277" s="14"/>
      <c r="E277" s="14"/>
      <c r="F277" s="14"/>
      <c r="G277" s="14"/>
      <c r="H277" s="14"/>
    </row>
    <row r="278" spans="1:8" s="10" customFormat="1" ht="15">
      <c r="A278" s="103"/>
      <c r="B278" s="14"/>
      <c r="C278" s="14"/>
      <c r="D278" s="14"/>
      <c r="E278" s="14"/>
      <c r="F278" s="14"/>
      <c r="G278" s="14"/>
      <c r="H278" s="14"/>
    </row>
    <row r="279" spans="1:8" s="10" customFormat="1" ht="15">
      <c r="A279" s="103"/>
      <c r="B279" s="14"/>
      <c r="C279" s="14"/>
      <c r="D279" s="14"/>
      <c r="E279" s="14"/>
      <c r="F279" s="14"/>
      <c r="G279" s="14"/>
      <c r="H279" s="14"/>
    </row>
    <row r="280" spans="1:8" s="10" customFormat="1" ht="15">
      <c r="A280" s="103"/>
      <c r="B280" s="14"/>
      <c r="C280" s="14"/>
      <c r="D280" s="14"/>
      <c r="E280" s="14"/>
      <c r="F280" s="14"/>
      <c r="G280" s="14"/>
      <c r="H280" s="14"/>
    </row>
    <row r="281" spans="1:8" s="10" customFormat="1" ht="15">
      <c r="A281" s="103"/>
      <c r="B281" s="14"/>
      <c r="C281" s="14"/>
      <c r="D281" s="14"/>
      <c r="E281" s="14"/>
      <c r="F281" s="14"/>
      <c r="G281" s="14"/>
      <c r="H281" s="14"/>
    </row>
    <row r="282" spans="1:8" s="10" customFormat="1" ht="15">
      <c r="A282" s="103"/>
      <c r="B282" s="14"/>
      <c r="C282" s="14"/>
      <c r="D282" s="14"/>
      <c r="E282" s="14"/>
      <c r="F282" s="14"/>
      <c r="G282" s="14"/>
      <c r="H282" s="14"/>
    </row>
    <row r="283" spans="1:8" s="10" customFormat="1" ht="15">
      <c r="A283" s="103"/>
      <c r="B283" s="14"/>
      <c r="C283" s="14"/>
      <c r="D283" s="14"/>
      <c r="E283" s="14"/>
      <c r="F283" s="14"/>
      <c r="G283" s="14"/>
      <c r="H283" s="14"/>
    </row>
    <row r="284" spans="1:8" s="10" customFormat="1" ht="15">
      <c r="A284" s="103"/>
      <c r="B284" s="14"/>
      <c r="C284" s="14"/>
      <c r="D284" s="14"/>
      <c r="E284" s="14"/>
      <c r="F284" s="14"/>
      <c r="G284" s="14"/>
      <c r="H284" s="14"/>
    </row>
    <row r="285" spans="1:8" s="10" customFormat="1" ht="15">
      <c r="A285" s="103"/>
      <c r="B285" s="14"/>
      <c r="C285" s="14"/>
      <c r="D285" s="14"/>
      <c r="E285" s="14"/>
      <c r="F285" s="14"/>
      <c r="G285" s="14"/>
      <c r="H285" s="14"/>
    </row>
    <row r="286" spans="1:8" s="10" customFormat="1" ht="15">
      <c r="A286" s="103"/>
      <c r="B286" s="14"/>
      <c r="C286" s="14"/>
      <c r="D286" s="14"/>
      <c r="E286" s="14"/>
      <c r="F286" s="14"/>
      <c r="G286" s="14"/>
      <c r="H286" s="14"/>
    </row>
    <row r="287" spans="1:8" s="10" customFormat="1" ht="15">
      <c r="A287" s="103"/>
      <c r="B287" s="14"/>
      <c r="C287" s="14"/>
      <c r="D287" s="14"/>
      <c r="E287" s="14"/>
      <c r="F287" s="14"/>
      <c r="G287" s="14"/>
      <c r="H287" s="14"/>
    </row>
    <row r="288" spans="1:8" s="10" customFormat="1" ht="15">
      <c r="A288" s="103"/>
      <c r="B288" s="14"/>
      <c r="C288" s="14"/>
      <c r="D288" s="14"/>
      <c r="E288" s="14"/>
      <c r="F288" s="14"/>
      <c r="G288" s="14"/>
      <c r="H288" s="14"/>
    </row>
    <row r="289" spans="1:8" s="10" customFormat="1" ht="15">
      <c r="A289" s="103"/>
      <c r="B289" s="14"/>
      <c r="C289" s="14"/>
      <c r="D289" s="14"/>
      <c r="E289" s="14"/>
      <c r="F289" s="14"/>
      <c r="G289" s="14"/>
      <c r="H289" s="14"/>
    </row>
    <row r="290" spans="1:8" s="10" customFormat="1" ht="15">
      <c r="A290" s="103"/>
      <c r="B290" s="14"/>
      <c r="C290" s="14"/>
      <c r="D290" s="14"/>
      <c r="E290" s="14"/>
      <c r="F290" s="14"/>
      <c r="G290" s="14"/>
      <c r="H290" s="14"/>
    </row>
    <row r="291" spans="1:8" s="10" customFormat="1" ht="15">
      <c r="A291" s="103"/>
      <c r="B291" s="14"/>
      <c r="C291" s="14"/>
      <c r="D291" s="14"/>
      <c r="E291" s="14"/>
      <c r="F291" s="14"/>
      <c r="G291" s="14"/>
      <c r="H291" s="14"/>
    </row>
    <row r="292" spans="1:8" s="10" customFormat="1" ht="15">
      <c r="A292" s="103"/>
      <c r="B292" s="14"/>
      <c r="C292" s="14"/>
      <c r="D292" s="14"/>
      <c r="E292" s="14"/>
      <c r="F292" s="14"/>
      <c r="G292" s="14"/>
      <c r="H292" s="14"/>
    </row>
    <row r="293" spans="1:8" s="10" customFormat="1" ht="15">
      <c r="A293" s="103"/>
      <c r="B293" s="14"/>
      <c r="C293" s="14"/>
      <c r="D293" s="14"/>
      <c r="E293" s="14"/>
      <c r="F293" s="14"/>
      <c r="G293" s="14"/>
      <c r="H293" s="14"/>
    </row>
    <row r="294" spans="1:8" s="10" customFormat="1" ht="15">
      <c r="A294" s="103"/>
      <c r="B294" s="14"/>
      <c r="C294" s="14"/>
      <c r="D294" s="14"/>
      <c r="E294" s="14"/>
      <c r="F294" s="14"/>
      <c r="G294" s="14"/>
      <c r="H294" s="14"/>
    </row>
    <row r="295" spans="1:8" s="10" customFormat="1" ht="15">
      <c r="A295" s="103"/>
      <c r="B295" s="14"/>
      <c r="C295" s="14"/>
      <c r="D295" s="14"/>
      <c r="E295" s="14"/>
      <c r="F295" s="14"/>
      <c r="G295" s="14"/>
      <c r="H295" s="14"/>
    </row>
  </sheetData>
  <sheetProtection password="EFAE" sheet="1" objects="1" scenarios="1"/>
  <mergeCells count="3">
    <mergeCell ref="A1:H3"/>
    <mergeCell ref="A114:H115"/>
    <mergeCell ref="A116:H116"/>
  </mergeCells>
  <printOptions horizontalCentered="1"/>
  <pageMargins left="0.7" right="0.7" top="0.5" bottom="0.25" header="0.3" footer="0.3"/>
  <pageSetup horizontalDpi="600" verticalDpi="600" orientation="landscape" r:id="rId1"/>
  <headerFooter>
    <oddFooter>&amp;CPage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38"/>
  <sheetViews>
    <sheetView workbookViewId="0" topLeftCell="A1">
      <selection activeCell="A30" sqref="A30:B38"/>
    </sheetView>
  </sheetViews>
  <sheetFormatPr defaultColWidth="9.140625" defaultRowHeight="15"/>
  <cols>
    <col min="1" max="2" width="24.7109375" style="0" customWidth="1"/>
  </cols>
  <sheetData>
    <row r="1" spans="1:2" ht="57.6" customHeight="1">
      <c r="A1" s="224" t="s">
        <v>108</v>
      </c>
      <c r="B1" s="225"/>
    </row>
    <row r="2" spans="1:2" ht="47.25">
      <c r="A2" s="138" t="s">
        <v>64</v>
      </c>
      <c r="B2" s="139" t="s">
        <v>110</v>
      </c>
    </row>
    <row r="3" spans="1:2" ht="15">
      <c r="A3" s="110" t="s">
        <v>0</v>
      </c>
      <c r="B3" s="111">
        <v>60</v>
      </c>
    </row>
    <row r="4" spans="1:2" ht="15">
      <c r="A4" s="110" t="s">
        <v>25</v>
      </c>
      <c r="B4" s="111">
        <v>10</v>
      </c>
    </row>
    <row r="5" spans="1:2" ht="15">
      <c r="A5" s="110" t="s">
        <v>1</v>
      </c>
      <c r="B5" s="111">
        <v>15</v>
      </c>
    </row>
    <row r="6" spans="1:2" ht="15">
      <c r="A6" s="110" t="s">
        <v>2</v>
      </c>
      <c r="B6" s="111">
        <v>200</v>
      </c>
    </row>
    <row r="7" spans="1:2" ht="15">
      <c r="A7" s="110" t="s">
        <v>3</v>
      </c>
      <c r="B7" s="111">
        <v>20</v>
      </c>
    </row>
    <row r="8" spans="1:2" ht="15">
      <c r="A8" s="110" t="s">
        <v>4</v>
      </c>
      <c r="B8" s="111">
        <v>20</v>
      </c>
    </row>
    <row r="9" spans="1:2" ht="15">
      <c r="A9" s="110" t="s">
        <v>5</v>
      </c>
      <c r="B9" s="111">
        <v>25</v>
      </c>
    </row>
    <row r="10" spans="1:2" ht="15">
      <c r="A10" s="110" t="s">
        <v>23</v>
      </c>
      <c r="B10" s="111">
        <v>10</v>
      </c>
    </row>
    <row r="11" spans="1:2" ht="15">
      <c r="A11" s="110" t="s">
        <v>24</v>
      </c>
      <c r="B11" s="111">
        <v>30</v>
      </c>
    </row>
    <row r="12" spans="1:2" ht="15">
      <c r="A12" s="110" t="s">
        <v>6</v>
      </c>
      <c r="B12" s="111">
        <v>15</v>
      </c>
    </row>
    <row r="13" spans="1:2" ht="15">
      <c r="A13" s="110" t="s">
        <v>7</v>
      </c>
      <c r="B13" s="111">
        <v>0</v>
      </c>
    </row>
    <row r="14" spans="1:2" ht="15">
      <c r="A14" s="110" t="s">
        <v>8</v>
      </c>
      <c r="B14" s="111">
        <v>10</v>
      </c>
    </row>
    <row r="15" spans="1:2" ht="15">
      <c r="A15" s="110" t="s">
        <v>9</v>
      </c>
      <c r="B15" s="111">
        <v>15</v>
      </c>
    </row>
    <row r="16" spans="1:2" ht="15">
      <c r="A16" s="110" t="s">
        <v>10</v>
      </c>
      <c r="B16" s="111">
        <v>40</v>
      </c>
    </row>
    <row r="17" spans="1:2" ht="15">
      <c r="A17" s="110" t="s">
        <v>11</v>
      </c>
      <c r="B17" s="111">
        <v>16</v>
      </c>
    </row>
    <row r="18" spans="1:2" ht="15">
      <c r="A18" s="110" t="s">
        <v>12</v>
      </c>
      <c r="B18" s="111">
        <v>20</v>
      </c>
    </row>
    <row r="19" spans="1:2" ht="15">
      <c r="A19" s="110" t="s">
        <v>13</v>
      </c>
      <c r="B19" s="111">
        <v>47</v>
      </c>
    </row>
    <row r="20" spans="1:2" ht="15">
      <c r="A20" s="110" t="s">
        <v>14</v>
      </c>
      <c r="B20" s="111">
        <v>10</v>
      </c>
    </row>
    <row r="21" spans="1:2" ht="15">
      <c r="A21" s="110" t="s">
        <v>15</v>
      </c>
      <c r="B21" s="111">
        <v>30</v>
      </c>
    </row>
    <row r="22" spans="1:2" ht="15">
      <c r="A22" s="110" t="s">
        <v>16</v>
      </c>
      <c r="B22" s="111">
        <v>0</v>
      </c>
    </row>
    <row r="23" spans="1:2" ht="15">
      <c r="A23" s="110" t="s">
        <v>46</v>
      </c>
      <c r="B23" s="111">
        <v>8</v>
      </c>
    </row>
    <row r="24" spans="1:2" ht="15">
      <c r="A24" s="110" t="s">
        <v>18</v>
      </c>
      <c r="B24" s="111">
        <v>40</v>
      </c>
    </row>
    <row r="25" spans="1:2" ht="15">
      <c r="A25" s="110" t="s">
        <v>19</v>
      </c>
      <c r="B25" s="111">
        <v>100</v>
      </c>
    </row>
    <row r="26" spans="1:2" ht="15">
      <c r="A26" s="110" t="s">
        <v>20</v>
      </c>
      <c r="B26" s="111">
        <v>10</v>
      </c>
    </row>
    <row r="27" spans="1:2" ht="15">
      <c r="A27" s="110" t="s">
        <v>21</v>
      </c>
      <c r="B27" s="111">
        <v>30</v>
      </c>
    </row>
    <row r="28" spans="1:2" ht="15">
      <c r="A28" s="110" t="s">
        <v>22</v>
      </c>
      <c r="B28" s="111">
        <v>20</v>
      </c>
    </row>
    <row r="29" spans="1:2" ht="15.75">
      <c r="A29" s="112" t="s">
        <v>92</v>
      </c>
      <c r="B29" s="68">
        <f>SUM(B3:B28)</f>
        <v>801</v>
      </c>
    </row>
    <row r="30" spans="1:2" ht="14.45" customHeight="1">
      <c r="A30" s="226" t="s">
        <v>109</v>
      </c>
      <c r="B30" s="226"/>
    </row>
    <row r="31" spans="1:2" ht="15">
      <c r="A31" s="227"/>
      <c r="B31" s="227"/>
    </row>
    <row r="32" spans="1:2" ht="15">
      <c r="A32" s="227"/>
      <c r="B32" s="227"/>
    </row>
    <row r="33" spans="1:2" ht="15">
      <c r="A33" s="227"/>
      <c r="B33" s="227"/>
    </row>
    <row r="34" spans="1:2" ht="15">
      <c r="A34" s="227"/>
      <c r="B34" s="227"/>
    </row>
    <row r="35" spans="1:2" ht="15">
      <c r="A35" s="227"/>
      <c r="B35" s="227"/>
    </row>
    <row r="36" spans="1:2" ht="15">
      <c r="A36" s="227"/>
      <c r="B36" s="227"/>
    </row>
    <row r="37" spans="1:2" ht="15">
      <c r="A37" s="227"/>
      <c r="B37" s="227"/>
    </row>
    <row r="38" spans="1:2" ht="15">
      <c r="A38" s="227"/>
      <c r="B38" s="227"/>
    </row>
  </sheetData>
  <sheetProtection password="EFAE" sheet="1" objects="1" scenarios="1"/>
  <mergeCells count="2">
    <mergeCell ref="A1:B1"/>
    <mergeCell ref="A30:B38"/>
  </mergeCells>
  <printOptions gridLines="1" horizontalCentered="1"/>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56"/>
  <sheetViews>
    <sheetView workbookViewId="0" topLeftCell="A1">
      <selection activeCell="A1" sqref="A1:E4"/>
    </sheetView>
  </sheetViews>
  <sheetFormatPr defaultColWidth="9.140625" defaultRowHeight="15"/>
  <cols>
    <col min="1" max="1" width="23.140625" style="59" customWidth="1"/>
    <col min="2" max="2" width="15.28125" style="60" customWidth="1"/>
    <col min="3" max="3" width="19.140625" style="61" customWidth="1"/>
    <col min="4" max="4" width="18.00390625" style="61" customWidth="1"/>
    <col min="5" max="5" width="20.00390625" style="62" customWidth="1"/>
    <col min="6" max="16384" width="9.140625" style="55" customWidth="1"/>
  </cols>
  <sheetData>
    <row r="1" spans="1:29" ht="15">
      <c r="A1" s="228" t="s">
        <v>93</v>
      </c>
      <c r="B1" s="213"/>
      <c r="C1" s="213"/>
      <c r="D1" s="213"/>
      <c r="E1" s="213"/>
      <c r="F1" s="107"/>
      <c r="G1" s="107"/>
      <c r="H1" s="107"/>
      <c r="I1" s="107"/>
      <c r="J1" s="107"/>
      <c r="K1" s="107"/>
      <c r="L1" s="107"/>
      <c r="M1" s="107"/>
      <c r="N1" s="107"/>
      <c r="O1" s="107"/>
      <c r="P1" s="107"/>
      <c r="Q1" s="107"/>
      <c r="R1" s="107"/>
      <c r="S1" s="107"/>
      <c r="T1" s="107"/>
      <c r="U1" s="107"/>
      <c r="V1" s="107"/>
      <c r="W1" s="107"/>
      <c r="X1" s="107"/>
      <c r="Y1" s="107"/>
      <c r="Z1" s="107"/>
      <c r="AA1" s="107"/>
      <c r="AB1" s="107"/>
      <c r="AC1" s="107"/>
    </row>
    <row r="2" spans="1:29" ht="15">
      <c r="A2" s="213"/>
      <c r="B2" s="213"/>
      <c r="C2" s="213"/>
      <c r="D2" s="213"/>
      <c r="E2" s="213"/>
      <c r="F2" s="107"/>
      <c r="G2" s="107"/>
      <c r="H2" s="107"/>
      <c r="I2" s="107"/>
      <c r="J2" s="107"/>
      <c r="K2" s="107"/>
      <c r="L2" s="107"/>
      <c r="M2" s="107"/>
      <c r="N2" s="107"/>
      <c r="O2" s="107"/>
      <c r="P2" s="107"/>
      <c r="Q2" s="107"/>
      <c r="R2" s="107"/>
      <c r="S2" s="107"/>
      <c r="T2" s="107"/>
      <c r="U2" s="107"/>
      <c r="V2" s="107"/>
      <c r="W2" s="107"/>
      <c r="X2" s="107"/>
      <c r="Y2" s="107"/>
      <c r="Z2" s="107"/>
      <c r="AA2" s="107"/>
      <c r="AB2" s="107"/>
      <c r="AC2" s="107"/>
    </row>
    <row r="3" spans="1:29" ht="15">
      <c r="A3" s="213"/>
      <c r="B3" s="213"/>
      <c r="C3" s="213"/>
      <c r="D3" s="213"/>
      <c r="E3" s="213"/>
      <c r="F3" s="107"/>
      <c r="G3" s="107"/>
      <c r="H3" s="107"/>
      <c r="I3" s="107"/>
      <c r="J3" s="107"/>
      <c r="K3" s="107"/>
      <c r="L3" s="107"/>
      <c r="M3" s="107"/>
      <c r="N3" s="107"/>
      <c r="O3" s="107"/>
      <c r="P3" s="107"/>
      <c r="Q3" s="107"/>
      <c r="R3" s="107"/>
      <c r="S3" s="107"/>
      <c r="T3" s="107"/>
      <c r="U3" s="107"/>
      <c r="V3" s="107"/>
      <c r="W3" s="107"/>
      <c r="X3" s="107"/>
      <c r="Y3" s="107"/>
      <c r="Z3" s="107"/>
      <c r="AA3" s="107"/>
      <c r="AB3" s="107"/>
      <c r="AC3" s="107"/>
    </row>
    <row r="4" spans="1:29" ht="10.9" customHeight="1">
      <c r="A4" s="229"/>
      <c r="B4" s="229"/>
      <c r="C4" s="229"/>
      <c r="D4" s="229"/>
      <c r="E4" s="229"/>
      <c r="F4" s="107"/>
      <c r="G4" s="107"/>
      <c r="H4" s="107"/>
      <c r="I4" s="107"/>
      <c r="J4" s="107"/>
      <c r="K4" s="107"/>
      <c r="L4" s="107"/>
      <c r="M4" s="107"/>
      <c r="N4" s="107"/>
      <c r="O4" s="107"/>
      <c r="P4" s="107"/>
      <c r="Q4" s="107"/>
      <c r="R4" s="107"/>
      <c r="S4" s="107"/>
      <c r="T4" s="107"/>
      <c r="U4" s="107"/>
      <c r="V4" s="107"/>
      <c r="W4" s="107"/>
      <c r="X4" s="107"/>
      <c r="Y4" s="107"/>
      <c r="Z4" s="107"/>
      <c r="AA4" s="107"/>
      <c r="AB4" s="107"/>
      <c r="AC4" s="107"/>
    </row>
    <row r="5" spans="1:29" ht="51" customHeight="1">
      <c r="A5" s="108" t="s">
        <v>64</v>
      </c>
      <c r="B5" s="69" t="s">
        <v>87</v>
      </c>
      <c r="C5" s="70" t="s">
        <v>88</v>
      </c>
      <c r="D5" s="69" t="s">
        <v>89</v>
      </c>
      <c r="E5" s="70" t="s">
        <v>90</v>
      </c>
      <c r="F5" s="54"/>
      <c r="G5" s="54"/>
      <c r="H5" s="54"/>
      <c r="I5" s="54"/>
      <c r="J5" s="54"/>
      <c r="K5" s="54"/>
      <c r="L5" s="54"/>
      <c r="M5" s="54"/>
      <c r="N5" s="54"/>
      <c r="O5" s="54"/>
      <c r="P5" s="54"/>
      <c r="Q5" s="54"/>
      <c r="R5" s="54"/>
      <c r="S5" s="54"/>
      <c r="T5" s="54"/>
      <c r="U5" s="54"/>
      <c r="V5" s="54"/>
      <c r="W5" s="54"/>
      <c r="X5" s="54"/>
      <c r="Y5" s="54"/>
      <c r="Z5" s="54"/>
      <c r="AA5" s="54"/>
      <c r="AB5" s="54"/>
      <c r="AC5" s="54"/>
    </row>
    <row r="6" spans="1:29" s="65" customFormat="1" ht="19.5" customHeight="1">
      <c r="A6" s="67" t="s">
        <v>0</v>
      </c>
      <c r="B6" s="57">
        <v>64</v>
      </c>
      <c r="C6" s="63">
        <v>11</v>
      </c>
      <c r="D6" s="63">
        <v>7</v>
      </c>
      <c r="E6" s="63">
        <v>1</v>
      </c>
      <c r="F6" s="64"/>
      <c r="G6" s="64"/>
      <c r="H6" s="64"/>
      <c r="I6" s="64"/>
      <c r="J6" s="64"/>
      <c r="K6" s="64"/>
      <c r="L6" s="64"/>
      <c r="M6" s="64"/>
      <c r="N6" s="64"/>
      <c r="O6" s="64"/>
      <c r="P6" s="64"/>
      <c r="Q6" s="64"/>
      <c r="R6" s="64"/>
      <c r="S6" s="64"/>
      <c r="T6" s="64"/>
      <c r="U6" s="64"/>
      <c r="V6" s="64"/>
      <c r="W6" s="64"/>
      <c r="X6" s="64"/>
      <c r="Y6" s="64"/>
      <c r="Z6" s="64"/>
      <c r="AA6" s="64"/>
      <c r="AB6" s="64"/>
      <c r="AC6" s="64"/>
    </row>
    <row r="7" spans="1:29" s="65" customFormat="1" ht="19.5" customHeight="1">
      <c r="A7" s="67" t="s">
        <v>25</v>
      </c>
      <c r="B7" s="57">
        <v>52</v>
      </c>
      <c r="C7" s="57">
        <v>3</v>
      </c>
      <c r="D7" s="57">
        <v>0</v>
      </c>
      <c r="E7" s="57">
        <v>6</v>
      </c>
      <c r="F7" s="64"/>
      <c r="G7" s="64"/>
      <c r="H7" s="64"/>
      <c r="I7" s="64"/>
      <c r="J7" s="64"/>
      <c r="K7" s="64"/>
      <c r="L7" s="64"/>
      <c r="M7" s="64"/>
      <c r="N7" s="64"/>
      <c r="O7" s="64"/>
      <c r="P7" s="64"/>
      <c r="Q7" s="64"/>
      <c r="R7" s="64"/>
      <c r="S7" s="64"/>
      <c r="T7" s="64"/>
      <c r="U7" s="64"/>
      <c r="V7" s="64"/>
      <c r="W7" s="64"/>
      <c r="X7" s="64"/>
      <c r="Y7" s="64"/>
      <c r="Z7" s="64"/>
      <c r="AA7" s="64"/>
      <c r="AB7" s="64"/>
      <c r="AC7" s="64"/>
    </row>
    <row r="8" spans="1:29" s="65" customFormat="1" ht="19.5" customHeight="1">
      <c r="A8" s="67" t="s">
        <v>1</v>
      </c>
      <c r="B8" s="57">
        <v>1</v>
      </c>
      <c r="C8" s="63">
        <v>1</v>
      </c>
      <c r="D8" s="63">
        <v>1</v>
      </c>
      <c r="E8" s="63">
        <v>5</v>
      </c>
      <c r="F8" s="64"/>
      <c r="G8" s="64"/>
      <c r="H8" s="64"/>
      <c r="I8" s="64"/>
      <c r="J8" s="64"/>
      <c r="K8" s="64"/>
      <c r="L8" s="64"/>
      <c r="M8" s="64"/>
      <c r="N8" s="64"/>
      <c r="O8" s="64"/>
      <c r="P8" s="64"/>
      <c r="Q8" s="64"/>
      <c r="R8" s="64"/>
      <c r="S8" s="64"/>
      <c r="T8" s="64"/>
      <c r="U8" s="64"/>
      <c r="V8" s="64"/>
      <c r="W8" s="64"/>
      <c r="X8" s="64"/>
      <c r="Y8" s="64"/>
      <c r="Z8" s="64"/>
      <c r="AA8" s="64"/>
      <c r="AB8" s="64"/>
      <c r="AC8" s="64"/>
    </row>
    <row r="9" spans="1:29" s="65" customFormat="1" ht="19.5" customHeight="1">
      <c r="A9" s="67" t="s">
        <v>2</v>
      </c>
      <c r="B9" s="57">
        <v>74</v>
      </c>
      <c r="C9" s="57">
        <v>4</v>
      </c>
      <c r="D9" s="57">
        <v>14</v>
      </c>
      <c r="E9" s="57">
        <v>0</v>
      </c>
      <c r="F9" s="64"/>
      <c r="G9" s="64"/>
      <c r="H9" s="64"/>
      <c r="I9" s="64"/>
      <c r="J9" s="64"/>
      <c r="K9" s="64"/>
      <c r="L9" s="64"/>
      <c r="M9" s="64"/>
      <c r="N9" s="64"/>
      <c r="O9" s="64"/>
      <c r="P9" s="64"/>
      <c r="Q9" s="64"/>
      <c r="R9" s="64"/>
      <c r="S9" s="64"/>
      <c r="T9" s="64"/>
      <c r="U9" s="64"/>
      <c r="V9" s="64"/>
      <c r="W9" s="64"/>
      <c r="X9" s="64"/>
      <c r="Y9" s="64"/>
      <c r="Z9" s="64"/>
      <c r="AA9" s="64"/>
      <c r="AB9" s="64"/>
      <c r="AC9" s="64"/>
    </row>
    <row r="10" spans="1:29" s="65" customFormat="1" ht="19.5" customHeight="1">
      <c r="A10" s="67" t="s">
        <v>3</v>
      </c>
      <c r="B10" s="57">
        <v>58</v>
      </c>
      <c r="C10" s="63">
        <v>2</v>
      </c>
      <c r="D10" s="63">
        <v>0</v>
      </c>
      <c r="E10" s="63">
        <v>0</v>
      </c>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s="65" customFormat="1" ht="19.5" customHeight="1">
      <c r="A11" s="67" t="s">
        <v>4</v>
      </c>
      <c r="B11" s="57">
        <v>25</v>
      </c>
      <c r="C11" s="63">
        <v>2</v>
      </c>
      <c r="D11" s="63">
        <v>2</v>
      </c>
      <c r="E11" s="63">
        <v>2</v>
      </c>
      <c r="F11" s="64"/>
      <c r="G11" s="64"/>
      <c r="H11" s="64"/>
      <c r="I11" s="64"/>
      <c r="J11" s="64"/>
      <c r="K11" s="64"/>
      <c r="L11" s="64"/>
      <c r="M11" s="64"/>
      <c r="N11" s="64"/>
      <c r="O11" s="64"/>
      <c r="P11" s="64"/>
      <c r="Q11" s="64"/>
      <c r="R11" s="64"/>
      <c r="S11" s="64"/>
      <c r="T11" s="64"/>
      <c r="U11" s="64"/>
      <c r="V11" s="64"/>
      <c r="W11" s="64"/>
      <c r="X11" s="64"/>
      <c r="Y11" s="64"/>
      <c r="Z11" s="64"/>
      <c r="AA11" s="64"/>
      <c r="AB11" s="64"/>
      <c r="AC11" s="64"/>
    </row>
    <row r="12" spans="1:29" s="65" customFormat="1" ht="19.5" customHeight="1">
      <c r="A12" s="67" t="s">
        <v>5</v>
      </c>
      <c r="B12" s="57">
        <v>41</v>
      </c>
      <c r="C12" s="57">
        <v>3</v>
      </c>
      <c r="D12" s="57">
        <v>3</v>
      </c>
      <c r="E12" s="57">
        <v>4</v>
      </c>
      <c r="F12" s="64"/>
      <c r="G12" s="64"/>
      <c r="H12" s="64"/>
      <c r="I12" s="64"/>
      <c r="J12" s="64"/>
      <c r="K12" s="64"/>
      <c r="L12" s="64"/>
      <c r="M12" s="64"/>
      <c r="N12" s="64"/>
      <c r="O12" s="64"/>
      <c r="P12" s="64"/>
      <c r="Q12" s="64"/>
      <c r="R12" s="64"/>
      <c r="S12" s="64"/>
      <c r="T12" s="64"/>
      <c r="U12" s="64"/>
      <c r="V12" s="64"/>
      <c r="W12" s="64"/>
      <c r="X12" s="64"/>
      <c r="Y12" s="64"/>
      <c r="Z12" s="64"/>
      <c r="AA12" s="64"/>
      <c r="AB12" s="64"/>
      <c r="AC12" s="64"/>
    </row>
    <row r="13" spans="1:29" s="65" customFormat="1" ht="19.5" customHeight="1">
      <c r="A13" s="67" t="s">
        <v>23</v>
      </c>
      <c r="B13" s="57">
        <v>42</v>
      </c>
      <c r="C13" s="57">
        <v>3</v>
      </c>
      <c r="D13" s="57">
        <v>1</v>
      </c>
      <c r="E13" s="57">
        <v>2</v>
      </c>
      <c r="F13" s="64"/>
      <c r="G13" s="64"/>
      <c r="H13" s="64"/>
      <c r="I13" s="64"/>
      <c r="J13" s="64"/>
      <c r="K13" s="64"/>
      <c r="L13" s="64"/>
      <c r="M13" s="64"/>
      <c r="N13" s="64"/>
      <c r="O13" s="64"/>
      <c r="P13" s="64"/>
      <c r="Q13" s="64"/>
      <c r="R13" s="64"/>
      <c r="S13" s="64"/>
      <c r="T13" s="64"/>
      <c r="U13" s="64"/>
      <c r="V13" s="64"/>
      <c r="W13" s="64"/>
      <c r="X13" s="64"/>
      <c r="Y13" s="64"/>
      <c r="Z13" s="64"/>
      <c r="AA13" s="64"/>
      <c r="AB13" s="64"/>
      <c r="AC13" s="64"/>
    </row>
    <row r="14" spans="1:29" s="65" customFormat="1" ht="19.5" customHeight="1">
      <c r="A14" s="67" t="s">
        <v>24</v>
      </c>
      <c r="B14" s="57">
        <v>53</v>
      </c>
      <c r="C14" s="57">
        <v>10</v>
      </c>
      <c r="D14" s="57">
        <v>2</v>
      </c>
      <c r="E14" s="57">
        <v>1</v>
      </c>
      <c r="F14" s="64"/>
      <c r="G14" s="64"/>
      <c r="H14" s="64"/>
      <c r="I14" s="64"/>
      <c r="J14" s="64"/>
      <c r="K14" s="64"/>
      <c r="L14" s="64"/>
      <c r="M14" s="64"/>
      <c r="N14" s="64"/>
      <c r="O14" s="64"/>
      <c r="P14" s="64"/>
      <c r="Q14" s="64"/>
      <c r="R14" s="64"/>
      <c r="S14" s="64"/>
      <c r="T14" s="64"/>
      <c r="U14" s="64"/>
      <c r="V14" s="64"/>
      <c r="W14" s="64"/>
      <c r="X14" s="64"/>
      <c r="Y14" s="64"/>
      <c r="Z14" s="64"/>
      <c r="AA14" s="64"/>
      <c r="AB14" s="64"/>
      <c r="AC14" s="64"/>
    </row>
    <row r="15" spans="1:29" s="65" customFormat="1" ht="19.5" customHeight="1">
      <c r="A15" s="67" t="s">
        <v>6</v>
      </c>
      <c r="B15" s="57">
        <v>31</v>
      </c>
      <c r="C15" s="63">
        <v>1</v>
      </c>
      <c r="D15" s="63">
        <v>0</v>
      </c>
      <c r="E15" s="63">
        <v>0</v>
      </c>
      <c r="F15" s="64"/>
      <c r="G15" s="64"/>
      <c r="H15" s="64"/>
      <c r="I15" s="64"/>
      <c r="J15" s="64"/>
      <c r="K15" s="64"/>
      <c r="L15" s="64"/>
      <c r="M15" s="64"/>
      <c r="N15" s="64"/>
      <c r="O15" s="64"/>
      <c r="P15" s="64"/>
      <c r="Q15" s="64"/>
      <c r="R15" s="64"/>
      <c r="S15" s="64"/>
      <c r="T15" s="64"/>
      <c r="U15" s="64"/>
      <c r="V15" s="64"/>
      <c r="W15" s="64"/>
      <c r="X15" s="64"/>
      <c r="Y15" s="64"/>
      <c r="Z15" s="64"/>
      <c r="AA15" s="64"/>
      <c r="AB15" s="64"/>
      <c r="AC15" s="64"/>
    </row>
    <row r="16" spans="1:29" s="65" customFormat="1" ht="19.5" customHeight="1">
      <c r="A16" s="67" t="s">
        <v>7</v>
      </c>
      <c r="B16" s="57">
        <v>33</v>
      </c>
      <c r="C16" s="57">
        <v>22</v>
      </c>
      <c r="D16" s="57">
        <v>4</v>
      </c>
      <c r="E16" s="57">
        <v>0</v>
      </c>
      <c r="F16" s="64"/>
      <c r="G16" s="64"/>
      <c r="H16" s="64"/>
      <c r="I16" s="64"/>
      <c r="J16" s="64"/>
      <c r="K16" s="64"/>
      <c r="L16" s="64"/>
      <c r="M16" s="64"/>
      <c r="N16" s="64"/>
      <c r="O16" s="64"/>
      <c r="P16" s="64"/>
      <c r="Q16" s="64"/>
      <c r="R16" s="64"/>
      <c r="S16" s="64"/>
      <c r="T16" s="64"/>
      <c r="U16" s="64"/>
      <c r="V16" s="64"/>
      <c r="W16" s="64"/>
      <c r="X16" s="64"/>
      <c r="Y16" s="64"/>
      <c r="Z16" s="64"/>
      <c r="AA16" s="64"/>
      <c r="AB16" s="64"/>
      <c r="AC16" s="64"/>
    </row>
    <row r="17" spans="1:29" s="65" customFormat="1" ht="19.5" customHeight="1">
      <c r="A17" s="67" t="s">
        <v>8</v>
      </c>
      <c r="B17" s="57">
        <v>38</v>
      </c>
      <c r="C17" s="63">
        <v>17</v>
      </c>
      <c r="D17" s="63">
        <v>2</v>
      </c>
      <c r="E17" s="63">
        <v>0</v>
      </c>
      <c r="F17" s="64"/>
      <c r="G17" s="64"/>
      <c r="H17" s="64"/>
      <c r="I17" s="64"/>
      <c r="J17" s="64"/>
      <c r="K17" s="64"/>
      <c r="L17" s="64"/>
      <c r="M17" s="64"/>
      <c r="N17" s="64"/>
      <c r="O17" s="64"/>
      <c r="P17" s="64"/>
      <c r="Q17" s="64"/>
      <c r="R17" s="64"/>
      <c r="S17" s="64"/>
      <c r="T17" s="64"/>
      <c r="U17" s="64"/>
      <c r="V17" s="64"/>
      <c r="W17" s="64"/>
      <c r="X17" s="64"/>
      <c r="Y17" s="64"/>
      <c r="Z17" s="64"/>
      <c r="AA17" s="64"/>
      <c r="AB17" s="64"/>
      <c r="AC17" s="64"/>
    </row>
    <row r="18" spans="1:29" s="65" customFormat="1" ht="19.5" customHeight="1">
      <c r="A18" s="67" t="s">
        <v>9</v>
      </c>
      <c r="B18" s="57">
        <v>59</v>
      </c>
      <c r="C18" s="57">
        <v>0</v>
      </c>
      <c r="D18" s="57">
        <v>3</v>
      </c>
      <c r="E18" s="57">
        <v>0</v>
      </c>
      <c r="F18" s="64"/>
      <c r="G18" s="64"/>
      <c r="H18" s="64"/>
      <c r="I18" s="64"/>
      <c r="J18" s="64"/>
      <c r="K18" s="64"/>
      <c r="L18" s="64"/>
      <c r="M18" s="64"/>
      <c r="N18" s="64"/>
      <c r="O18" s="64"/>
      <c r="P18" s="64"/>
      <c r="Q18" s="64"/>
      <c r="R18" s="64"/>
      <c r="S18" s="64"/>
      <c r="T18" s="64"/>
      <c r="U18" s="64"/>
      <c r="V18" s="64"/>
      <c r="W18" s="64"/>
      <c r="X18" s="64"/>
      <c r="Y18" s="64"/>
      <c r="Z18" s="64"/>
      <c r="AA18" s="64"/>
      <c r="AB18" s="64"/>
      <c r="AC18" s="64"/>
    </row>
    <row r="19" spans="1:29" s="65" customFormat="1" ht="19.5" customHeight="1">
      <c r="A19" s="67" t="s">
        <v>10</v>
      </c>
      <c r="B19" s="57">
        <v>34</v>
      </c>
      <c r="C19" s="63">
        <v>1</v>
      </c>
      <c r="D19" s="63">
        <v>14</v>
      </c>
      <c r="E19" s="63">
        <v>0</v>
      </c>
      <c r="F19" s="64"/>
      <c r="G19" s="64"/>
      <c r="H19" s="64"/>
      <c r="I19" s="64"/>
      <c r="J19" s="64"/>
      <c r="K19" s="64"/>
      <c r="L19" s="64"/>
      <c r="M19" s="64"/>
      <c r="N19" s="64"/>
      <c r="O19" s="64"/>
      <c r="P19" s="64"/>
      <c r="Q19" s="64"/>
      <c r="R19" s="64"/>
      <c r="S19" s="64"/>
      <c r="T19" s="64"/>
      <c r="U19" s="64"/>
      <c r="V19" s="64"/>
      <c r="W19" s="64"/>
      <c r="X19" s="64"/>
      <c r="Y19" s="64"/>
      <c r="Z19" s="64"/>
      <c r="AA19" s="64"/>
      <c r="AB19" s="64"/>
      <c r="AC19" s="64"/>
    </row>
    <row r="20" spans="1:29" s="65" customFormat="1" ht="19.5" customHeight="1">
      <c r="A20" s="67" t="s">
        <v>11</v>
      </c>
      <c r="B20" s="57">
        <v>74</v>
      </c>
      <c r="C20" s="63">
        <v>6</v>
      </c>
      <c r="D20" s="63">
        <v>0</v>
      </c>
      <c r="E20" s="63">
        <v>39</v>
      </c>
      <c r="F20" s="64"/>
      <c r="G20" s="64"/>
      <c r="H20" s="64"/>
      <c r="I20" s="64"/>
      <c r="J20" s="64"/>
      <c r="K20" s="64"/>
      <c r="L20" s="64"/>
      <c r="M20" s="64"/>
      <c r="N20" s="64"/>
      <c r="O20" s="64"/>
      <c r="P20" s="64"/>
      <c r="Q20" s="64"/>
      <c r="R20" s="64"/>
      <c r="S20" s="64"/>
      <c r="T20" s="64"/>
      <c r="U20" s="64"/>
      <c r="V20" s="64"/>
      <c r="W20" s="64"/>
      <c r="X20" s="64"/>
      <c r="Y20" s="64"/>
      <c r="Z20" s="64"/>
      <c r="AA20" s="64"/>
      <c r="AB20" s="64"/>
      <c r="AC20" s="64"/>
    </row>
    <row r="21" spans="1:29" s="66" customFormat="1" ht="19.5" customHeight="1">
      <c r="A21" s="67" t="s">
        <v>12</v>
      </c>
      <c r="B21" s="57">
        <v>57</v>
      </c>
      <c r="C21" s="63">
        <v>5</v>
      </c>
      <c r="D21" s="63">
        <v>6</v>
      </c>
      <c r="E21" s="63">
        <v>1</v>
      </c>
      <c r="F21" s="64"/>
      <c r="G21" s="64"/>
      <c r="H21" s="64"/>
      <c r="I21" s="64"/>
      <c r="J21" s="64"/>
      <c r="K21" s="64"/>
      <c r="L21" s="64"/>
      <c r="M21" s="64"/>
      <c r="N21" s="64"/>
      <c r="O21" s="64"/>
      <c r="P21" s="64"/>
      <c r="Q21" s="64"/>
      <c r="R21" s="64"/>
      <c r="S21" s="64"/>
      <c r="T21" s="64"/>
      <c r="U21" s="64"/>
      <c r="V21" s="64"/>
      <c r="W21" s="64"/>
      <c r="X21" s="64"/>
      <c r="Y21" s="64"/>
      <c r="Z21" s="64"/>
      <c r="AA21" s="64"/>
      <c r="AB21" s="64"/>
      <c r="AC21" s="64"/>
    </row>
    <row r="22" spans="1:29" s="65" customFormat="1" ht="19.5" customHeight="1">
      <c r="A22" s="67" t="s">
        <v>13</v>
      </c>
      <c r="B22" s="57">
        <v>27</v>
      </c>
      <c r="C22" s="57">
        <v>2</v>
      </c>
      <c r="D22" s="57">
        <v>0</v>
      </c>
      <c r="E22" s="57">
        <v>0</v>
      </c>
      <c r="F22" s="64"/>
      <c r="G22" s="64"/>
      <c r="H22" s="64"/>
      <c r="I22" s="64"/>
      <c r="J22" s="64"/>
      <c r="K22" s="64"/>
      <c r="L22" s="64"/>
      <c r="M22" s="64"/>
      <c r="N22" s="64"/>
      <c r="O22" s="64"/>
      <c r="P22" s="64"/>
      <c r="Q22" s="64"/>
      <c r="R22" s="64"/>
      <c r="S22" s="64"/>
      <c r="T22" s="64"/>
      <c r="U22" s="64"/>
      <c r="V22" s="64"/>
      <c r="W22" s="64"/>
      <c r="X22" s="64"/>
      <c r="Y22" s="64"/>
      <c r="Z22" s="64"/>
      <c r="AA22" s="64"/>
      <c r="AB22" s="64"/>
      <c r="AC22" s="64"/>
    </row>
    <row r="23" spans="1:29" s="65" customFormat="1" ht="19.5" customHeight="1">
      <c r="A23" s="67" t="s">
        <v>14</v>
      </c>
      <c r="B23" s="57">
        <v>58</v>
      </c>
      <c r="C23" s="57">
        <v>14</v>
      </c>
      <c r="D23" s="57">
        <v>0</v>
      </c>
      <c r="E23" s="57">
        <v>17</v>
      </c>
      <c r="F23" s="64"/>
      <c r="G23" s="64"/>
      <c r="H23" s="64"/>
      <c r="I23" s="64"/>
      <c r="J23" s="64"/>
      <c r="K23" s="64"/>
      <c r="L23" s="64"/>
      <c r="M23" s="64"/>
      <c r="N23" s="64"/>
      <c r="O23" s="64"/>
      <c r="P23" s="64"/>
      <c r="Q23" s="64"/>
      <c r="R23" s="64"/>
      <c r="S23" s="64"/>
      <c r="T23" s="64"/>
      <c r="U23" s="64"/>
      <c r="V23" s="64"/>
      <c r="W23" s="64"/>
      <c r="X23" s="64"/>
      <c r="Y23" s="64"/>
      <c r="Z23" s="64"/>
      <c r="AA23" s="64"/>
      <c r="AB23" s="64"/>
      <c r="AC23" s="64"/>
    </row>
    <row r="24" spans="1:29" s="65" customFormat="1" ht="19.5" customHeight="1">
      <c r="A24" s="67" t="s">
        <v>15</v>
      </c>
      <c r="B24" s="57">
        <v>18</v>
      </c>
      <c r="C24" s="63">
        <v>0</v>
      </c>
      <c r="D24" s="63">
        <v>0</v>
      </c>
      <c r="E24" s="63">
        <v>358</v>
      </c>
      <c r="F24" s="64"/>
      <c r="G24" s="64"/>
      <c r="H24" s="64"/>
      <c r="I24" s="64"/>
      <c r="J24" s="64"/>
      <c r="K24" s="64"/>
      <c r="L24" s="64"/>
      <c r="M24" s="64"/>
      <c r="N24" s="64"/>
      <c r="O24" s="64"/>
      <c r="P24" s="64"/>
      <c r="Q24" s="64"/>
      <c r="R24" s="64"/>
      <c r="S24" s="64"/>
      <c r="T24" s="64"/>
      <c r="U24" s="64"/>
      <c r="V24" s="64"/>
      <c r="W24" s="64"/>
      <c r="X24" s="64"/>
      <c r="Y24" s="64"/>
      <c r="Z24" s="64"/>
      <c r="AA24" s="64"/>
      <c r="AB24" s="64"/>
      <c r="AC24" s="64"/>
    </row>
    <row r="25" spans="1:29" s="65" customFormat="1" ht="19.5" customHeight="1">
      <c r="A25" s="67" t="s">
        <v>16</v>
      </c>
      <c r="B25" s="57">
        <v>56</v>
      </c>
      <c r="C25" s="57">
        <v>3</v>
      </c>
      <c r="D25" s="57">
        <v>7</v>
      </c>
      <c r="E25" s="57">
        <v>1</v>
      </c>
      <c r="F25" s="64"/>
      <c r="G25" s="64"/>
      <c r="H25" s="64"/>
      <c r="I25" s="64"/>
      <c r="J25" s="64"/>
      <c r="K25" s="64"/>
      <c r="L25" s="64"/>
      <c r="M25" s="64"/>
      <c r="N25" s="64"/>
      <c r="O25" s="64"/>
      <c r="P25" s="64"/>
      <c r="Q25" s="64"/>
      <c r="R25" s="64"/>
      <c r="S25" s="64"/>
      <c r="T25" s="64"/>
      <c r="U25" s="64"/>
      <c r="V25" s="64"/>
      <c r="W25" s="64"/>
      <c r="X25" s="64"/>
      <c r="Y25" s="64"/>
      <c r="Z25" s="64"/>
      <c r="AA25" s="64"/>
      <c r="AB25" s="64"/>
      <c r="AC25" s="64"/>
    </row>
    <row r="26" spans="1:29" s="65" customFormat="1" ht="19.5" customHeight="1">
      <c r="A26" s="67" t="s">
        <v>46</v>
      </c>
      <c r="B26" s="57">
        <v>98</v>
      </c>
      <c r="C26" s="63">
        <v>1</v>
      </c>
      <c r="D26" s="63">
        <v>0</v>
      </c>
      <c r="E26" s="63">
        <v>0</v>
      </c>
      <c r="F26" s="64"/>
      <c r="G26" s="64"/>
      <c r="H26" s="64"/>
      <c r="I26" s="64"/>
      <c r="J26" s="64"/>
      <c r="K26" s="64"/>
      <c r="L26" s="64"/>
      <c r="M26" s="64"/>
      <c r="N26" s="64"/>
      <c r="O26" s="64"/>
      <c r="P26" s="64"/>
      <c r="Q26" s="64"/>
      <c r="R26" s="64"/>
      <c r="S26" s="64"/>
      <c r="T26" s="64"/>
      <c r="U26" s="64"/>
      <c r="V26" s="64"/>
      <c r="W26" s="64"/>
      <c r="X26" s="64"/>
      <c r="Y26" s="64"/>
      <c r="Z26" s="64"/>
      <c r="AA26" s="64"/>
      <c r="AB26" s="64"/>
      <c r="AC26" s="64"/>
    </row>
    <row r="27" spans="1:29" s="65" customFormat="1" ht="19.5" customHeight="1">
      <c r="A27" s="67" t="s">
        <v>18</v>
      </c>
      <c r="B27" s="57">
        <v>30</v>
      </c>
      <c r="C27" s="63">
        <v>2</v>
      </c>
      <c r="D27" s="63">
        <v>3</v>
      </c>
      <c r="E27" s="63">
        <v>1</v>
      </c>
      <c r="F27" s="64"/>
      <c r="G27" s="64"/>
      <c r="H27" s="64"/>
      <c r="I27" s="64"/>
      <c r="J27" s="64"/>
      <c r="K27" s="64"/>
      <c r="L27" s="64"/>
      <c r="M27" s="64"/>
      <c r="N27" s="64"/>
      <c r="O27" s="64"/>
      <c r="P27" s="64"/>
      <c r="Q27" s="64"/>
      <c r="R27" s="64"/>
      <c r="S27" s="64"/>
      <c r="T27" s="64"/>
      <c r="U27" s="64"/>
      <c r="V27" s="64"/>
      <c r="W27" s="64"/>
      <c r="X27" s="64"/>
      <c r="Y27" s="64"/>
      <c r="Z27" s="64"/>
      <c r="AA27" s="64"/>
      <c r="AB27" s="64"/>
      <c r="AC27" s="64"/>
    </row>
    <row r="28" spans="1:29" s="65" customFormat="1" ht="19.5" customHeight="1">
      <c r="A28" s="67" t="s">
        <v>19</v>
      </c>
      <c r="B28" s="57">
        <v>49</v>
      </c>
      <c r="C28" s="57">
        <v>17</v>
      </c>
      <c r="D28" s="57">
        <v>10</v>
      </c>
      <c r="E28" s="57">
        <v>8</v>
      </c>
      <c r="F28" s="64"/>
      <c r="G28" s="64"/>
      <c r="H28" s="64"/>
      <c r="I28" s="64"/>
      <c r="J28" s="64"/>
      <c r="K28" s="64"/>
      <c r="L28" s="64"/>
      <c r="M28" s="64"/>
      <c r="N28" s="64"/>
      <c r="O28" s="64"/>
      <c r="P28" s="64"/>
      <c r="Q28" s="64"/>
      <c r="R28" s="64"/>
      <c r="S28" s="64"/>
      <c r="T28" s="64"/>
      <c r="U28" s="64"/>
      <c r="V28" s="64"/>
      <c r="W28" s="64"/>
      <c r="X28" s="64"/>
      <c r="Y28" s="64"/>
      <c r="Z28" s="64"/>
      <c r="AA28" s="64"/>
      <c r="AB28" s="64"/>
      <c r="AC28" s="64"/>
    </row>
    <row r="29" spans="1:29" s="65" customFormat="1" ht="19.5" customHeight="1">
      <c r="A29" s="67" t="s">
        <v>20</v>
      </c>
      <c r="B29" s="57">
        <v>35</v>
      </c>
      <c r="C29" s="57">
        <v>6</v>
      </c>
      <c r="D29" s="57">
        <v>1</v>
      </c>
      <c r="E29" s="57">
        <v>0</v>
      </c>
      <c r="F29" s="64"/>
      <c r="G29" s="64"/>
      <c r="H29" s="64"/>
      <c r="I29" s="64"/>
      <c r="J29" s="64"/>
      <c r="K29" s="64"/>
      <c r="L29" s="64"/>
      <c r="M29" s="64"/>
      <c r="N29" s="64"/>
      <c r="O29" s="64"/>
      <c r="P29" s="64"/>
      <c r="Q29" s="64"/>
      <c r="R29" s="64"/>
      <c r="S29" s="64"/>
      <c r="T29" s="64"/>
      <c r="U29" s="64"/>
      <c r="V29" s="64"/>
      <c r="W29" s="64"/>
      <c r="X29" s="64"/>
      <c r="Y29" s="64"/>
      <c r="Z29" s="64"/>
      <c r="AA29" s="64"/>
      <c r="AB29" s="64"/>
      <c r="AC29" s="64"/>
    </row>
    <row r="30" spans="1:29" s="65" customFormat="1" ht="19.5" customHeight="1">
      <c r="A30" s="67" t="s">
        <v>21</v>
      </c>
      <c r="B30" s="57">
        <v>23</v>
      </c>
      <c r="C30" s="63">
        <v>0</v>
      </c>
      <c r="D30" s="63">
        <v>2</v>
      </c>
      <c r="E30" s="63">
        <v>0</v>
      </c>
      <c r="F30" s="64"/>
      <c r="G30" s="64"/>
      <c r="H30" s="64"/>
      <c r="I30" s="64"/>
      <c r="J30" s="64"/>
      <c r="K30" s="64"/>
      <c r="L30" s="64"/>
      <c r="M30" s="64"/>
      <c r="N30" s="64"/>
      <c r="O30" s="64"/>
      <c r="P30" s="64"/>
      <c r="Q30" s="64"/>
      <c r="R30" s="64"/>
      <c r="S30" s="64"/>
      <c r="T30" s="64"/>
      <c r="U30" s="64"/>
      <c r="V30" s="64"/>
      <c r="W30" s="64"/>
      <c r="X30" s="64"/>
      <c r="Y30" s="64"/>
      <c r="Z30" s="64"/>
      <c r="AA30" s="64"/>
      <c r="AB30" s="64"/>
      <c r="AC30" s="64"/>
    </row>
    <row r="31" spans="1:29" s="65" customFormat="1" ht="19.5" customHeight="1">
      <c r="A31" s="67" t="s">
        <v>22</v>
      </c>
      <c r="B31" s="57">
        <v>56</v>
      </c>
      <c r="C31" s="57">
        <v>8</v>
      </c>
      <c r="D31" s="57">
        <v>5</v>
      </c>
      <c r="E31" s="57">
        <v>1</v>
      </c>
      <c r="F31" s="64"/>
      <c r="G31" s="64"/>
      <c r="H31" s="64"/>
      <c r="I31" s="64"/>
      <c r="J31" s="64"/>
      <c r="K31" s="64"/>
      <c r="L31" s="64"/>
      <c r="M31" s="64"/>
      <c r="N31" s="64"/>
      <c r="O31" s="64"/>
      <c r="P31" s="64"/>
      <c r="Q31" s="64"/>
      <c r="R31" s="64"/>
      <c r="S31" s="64"/>
      <c r="T31" s="64"/>
      <c r="U31" s="64"/>
      <c r="V31" s="64"/>
      <c r="W31" s="64"/>
      <c r="X31" s="64"/>
      <c r="Y31" s="64"/>
      <c r="Z31" s="64"/>
      <c r="AA31" s="64"/>
      <c r="AB31" s="64"/>
      <c r="AC31" s="64"/>
    </row>
    <row r="32" spans="1:29" ht="32.25" customHeight="1">
      <c r="A32" s="56" t="s">
        <v>65</v>
      </c>
      <c r="B32" s="68">
        <f>SUM(B6:B31)</f>
        <v>1186</v>
      </c>
      <c r="C32" s="57">
        <f>SUM(C6:C31)</f>
        <v>144</v>
      </c>
      <c r="D32" s="57">
        <f>SUM(D6:D31)</f>
        <v>87</v>
      </c>
      <c r="E32" s="57">
        <f>SUM(E6:E31)</f>
        <v>447</v>
      </c>
      <c r="F32" s="54"/>
      <c r="G32" s="54"/>
      <c r="H32" s="54"/>
      <c r="I32" s="54"/>
      <c r="J32" s="54"/>
      <c r="K32" s="54"/>
      <c r="L32" s="54"/>
      <c r="M32" s="54"/>
      <c r="N32" s="54"/>
      <c r="O32" s="54"/>
      <c r="P32" s="54"/>
      <c r="Q32" s="54"/>
      <c r="R32" s="54"/>
      <c r="S32" s="54"/>
      <c r="T32" s="54"/>
      <c r="U32" s="54"/>
      <c r="V32" s="54"/>
      <c r="W32" s="54"/>
      <c r="X32" s="54"/>
      <c r="Y32" s="54"/>
      <c r="Z32" s="54"/>
      <c r="AA32" s="54"/>
      <c r="AB32" s="54"/>
      <c r="AC32" s="54"/>
    </row>
    <row r="33" spans="1:29" ht="22.5" customHeight="1">
      <c r="A33" s="226" t="s">
        <v>91</v>
      </c>
      <c r="B33" s="226"/>
      <c r="C33" s="226"/>
      <c r="D33" s="226"/>
      <c r="E33" s="226"/>
      <c r="F33" s="54"/>
      <c r="G33" s="54"/>
      <c r="H33" s="54"/>
      <c r="I33" s="54"/>
      <c r="J33" s="54"/>
      <c r="K33" s="54"/>
      <c r="L33" s="54"/>
      <c r="M33" s="54"/>
      <c r="N33" s="54"/>
      <c r="O33" s="54"/>
      <c r="P33" s="54"/>
      <c r="Q33" s="54"/>
      <c r="R33" s="54"/>
      <c r="S33" s="54"/>
      <c r="T33" s="54"/>
      <c r="U33" s="54"/>
      <c r="V33" s="54"/>
      <c r="W33" s="54"/>
      <c r="X33" s="54"/>
      <c r="Y33" s="54"/>
      <c r="Z33" s="54"/>
      <c r="AA33" s="54"/>
      <c r="AB33" s="54"/>
      <c r="AC33" s="54"/>
    </row>
    <row r="34" spans="1:29" ht="13.15" customHeight="1">
      <c r="A34" s="227"/>
      <c r="B34" s="227"/>
      <c r="C34" s="227"/>
      <c r="D34" s="227"/>
      <c r="E34" s="227"/>
      <c r="F34" s="54"/>
      <c r="G34" s="54"/>
      <c r="H34" s="54"/>
      <c r="I34" s="54"/>
      <c r="J34" s="54"/>
      <c r="K34" s="54"/>
      <c r="L34" s="54"/>
      <c r="M34" s="54"/>
      <c r="N34" s="54"/>
      <c r="O34" s="54"/>
      <c r="P34" s="54"/>
      <c r="Q34" s="54"/>
      <c r="R34" s="54"/>
      <c r="S34" s="54"/>
      <c r="T34" s="54"/>
      <c r="U34" s="54"/>
      <c r="V34" s="54"/>
      <c r="W34" s="54"/>
      <c r="X34" s="54"/>
      <c r="Y34" s="54"/>
      <c r="Z34" s="54"/>
      <c r="AA34" s="54"/>
      <c r="AB34" s="54"/>
      <c r="AC34" s="54"/>
    </row>
    <row r="35" spans="1:29" ht="13.15" customHeight="1">
      <c r="A35" s="227"/>
      <c r="B35" s="227"/>
      <c r="C35" s="227"/>
      <c r="D35" s="227"/>
      <c r="E35" s="227"/>
      <c r="F35" s="54"/>
      <c r="G35" s="54"/>
      <c r="H35" s="54"/>
      <c r="I35" s="54"/>
      <c r="J35" s="54"/>
      <c r="K35" s="54"/>
      <c r="L35" s="54"/>
      <c r="M35" s="54"/>
      <c r="N35" s="54"/>
      <c r="O35" s="54"/>
      <c r="P35" s="54"/>
      <c r="Q35" s="54"/>
      <c r="R35" s="54"/>
      <c r="S35" s="54"/>
      <c r="T35" s="54"/>
      <c r="U35" s="54"/>
      <c r="V35" s="54"/>
      <c r="W35" s="54"/>
      <c r="X35" s="54"/>
      <c r="Y35" s="54"/>
      <c r="Z35" s="54"/>
      <c r="AA35" s="54"/>
      <c r="AB35" s="54"/>
      <c r="AC35" s="54"/>
    </row>
    <row r="36" spans="1:29" ht="13.15" customHeight="1">
      <c r="A36" s="227"/>
      <c r="B36" s="227"/>
      <c r="C36" s="227"/>
      <c r="D36" s="227"/>
      <c r="E36" s="227"/>
      <c r="F36" s="54"/>
      <c r="G36" s="54"/>
      <c r="H36" s="54"/>
      <c r="I36" s="54"/>
      <c r="J36" s="54"/>
      <c r="K36" s="54"/>
      <c r="L36" s="54"/>
      <c r="M36" s="54"/>
      <c r="N36" s="54"/>
      <c r="O36" s="54"/>
      <c r="P36" s="54"/>
      <c r="Q36" s="54"/>
      <c r="R36" s="54"/>
      <c r="S36" s="54"/>
      <c r="T36" s="54"/>
      <c r="U36" s="54"/>
      <c r="V36" s="54"/>
      <c r="W36" s="54"/>
      <c r="X36" s="54"/>
      <c r="Y36" s="54"/>
      <c r="Z36" s="54"/>
      <c r="AA36" s="54"/>
      <c r="AB36" s="54"/>
      <c r="AC36" s="54"/>
    </row>
    <row r="37" spans="1:29" ht="13.15" customHeight="1">
      <c r="A37" s="109"/>
      <c r="B37" s="109"/>
      <c r="C37" s="109"/>
      <c r="D37" s="109"/>
      <c r="E37" s="109"/>
      <c r="F37" s="54"/>
      <c r="G37" s="54"/>
      <c r="H37" s="54"/>
      <c r="I37" s="54"/>
      <c r="J37" s="54"/>
      <c r="K37" s="54"/>
      <c r="L37" s="54"/>
      <c r="M37" s="54"/>
      <c r="N37" s="54"/>
      <c r="O37" s="54"/>
      <c r="P37" s="54"/>
      <c r="Q37" s="54"/>
      <c r="R37" s="54"/>
      <c r="S37" s="54"/>
      <c r="T37" s="54"/>
      <c r="U37" s="54"/>
      <c r="V37" s="54"/>
      <c r="W37" s="54"/>
      <c r="X37" s="54"/>
      <c r="Y37" s="54"/>
      <c r="Z37" s="54"/>
      <c r="AA37" s="54"/>
      <c r="AB37" s="54"/>
      <c r="AC37" s="54"/>
    </row>
    <row r="38" spans="1:29" ht="13.15" customHeight="1">
      <c r="A38" s="109"/>
      <c r="B38" s="109"/>
      <c r="C38" s="109"/>
      <c r="D38" s="109"/>
      <c r="E38" s="109"/>
      <c r="F38" s="54"/>
      <c r="G38" s="54"/>
      <c r="H38" s="54"/>
      <c r="I38" s="54"/>
      <c r="J38" s="54"/>
      <c r="K38" s="54"/>
      <c r="L38" s="54"/>
      <c r="M38" s="54"/>
      <c r="N38" s="54"/>
      <c r="O38" s="54"/>
      <c r="P38" s="54"/>
      <c r="Q38" s="54"/>
      <c r="R38" s="54"/>
      <c r="S38" s="54"/>
      <c r="T38" s="54"/>
      <c r="U38" s="54"/>
      <c r="V38" s="54"/>
      <c r="W38" s="54"/>
      <c r="X38" s="54"/>
      <c r="Y38" s="54"/>
      <c r="Z38" s="54"/>
      <c r="AA38" s="54"/>
      <c r="AB38" s="54"/>
      <c r="AC38" s="54"/>
    </row>
    <row r="39" spans="1:29" ht="15">
      <c r="A39" s="54"/>
      <c r="B39" s="58"/>
      <c r="C39" s="58"/>
      <c r="D39" s="58"/>
      <c r="E39" s="58"/>
      <c r="F39" s="54"/>
      <c r="G39" s="54"/>
      <c r="H39" s="54"/>
      <c r="I39" s="54"/>
      <c r="J39" s="54"/>
      <c r="K39" s="54"/>
      <c r="L39" s="54"/>
      <c r="M39" s="54"/>
      <c r="N39" s="54"/>
      <c r="O39" s="54"/>
      <c r="P39" s="54"/>
      <c r="Q39" s="54"/>
      <c r="R39" s="54"/>
      <c r="S39" s="54"/>
      <c r="T39" s="54"/>
      <c r="U39" s="54"/>
      <c r="V39" s="54"/>
      <c r="W39" s="54"/>
      <c r="X39" s="54"/>
      <c r="Y39" s="54"/>
      <c r="Z39" s="54"/>
      <c r="AA39" s="54"/>
      <c r="AB39" s="54"/>
      <c r="AC39" s="54"/>
    </row>
    <row r="40" spans="1:29" ht="15">
      <c r="A40" s="54"/>
      <c r="B40" s="58"/>
      <c r="C40" s="58"/>
      <c r="D40" s="58"/>
      <c r="E40" s="58"/>
      <c r="F40" s="54"/>
      <c r="G40" s="54"/>
      <c r="H40" s="54"/>
      <c r="I40" s="54"/>
      <c r="J40" s="54"/>
      <c r="K40" s="54"/>
      <c r="L40" s="54"/>
      <c r="M40" s="54"/>
      <c r="N40" s="54"/>
      <c r="O40" s="54"/>
      <c r="P40" s="54"/>
      <c r="Q40" s="54"/>
      <c r="R40" s="54"/>
      <c r="S40" s="54"/>
      <c r="T40" s="54"/>
      <c r="U40" s="54"/>
      <c r="V40" s="54"/>
      <c r="W40" s="54"/>
      <c r="X40" s="54"/>
      <c r="Y40" s="54"/>
      <c r="Z40" s="54"/>
      <c r="AA40" s="54"/>
      <c r="AB40" s="54"/>
      <c r="AC40" s="54"/>
    </row>
    <row r="41" spans="1:29" ht="15">
      <c r="A41" s="54"/>
      <c r="B41" s="58"/>
      <c r="C41" s="58"/>
      <c r="D41" s="58"/>
      <c r="E41" s="58"/>
      <c r="F41" s="54"/>
      <c r="G41" s="54"/>
      <c r="H41" s="54"/>
      <c r="I41" s="54"/>
      <c r="J41" s="54"/>
      <c r="K41" s="54"/>
      <c r="L41" s="54"/>
      <c r="M41" s="54"/>
      <c r="N41" s="54"/>
      <c r="O41" s="54"/>
      <c r="P41" s="54"/>
      <c r="Q41" s="54"/>
      <c r="R41" s="54"/>
      <c r="S41" s="54"/>
      <c r="T41" s="54"/>
      <c r="U41" s="54"/>
      <c r="V41" s="54"/>
      <c r="W41" s="54"/>
      <c r="X41" s="54"/>
      <c r="Y41" s="54"/>
      <c r="Z41" s="54"/>
      <c r="AA41" s="54"/>
      <c r="AB41" s="54"/>
      <c r="AC41" s="54"/>
    </row>
    <row r="42" spans="1:29" ht="15">
      <c r="A42" s="54"/>
      <c r="B42" s="58"/>
      <c r="C42" s="58"/>
      <c r="D42" s="58"/>
      <c r="E42" s="58"/>
      <c r="F42" s="54"/>
      <c r="G42" s="54"/>
      <c r="H42" s="54"/>
      <c r="I42" s="54"/>
      <c r="J42" s="54"/>
      <c r="K42" s="54"/>
      <c r="L42" s="54"/>
      <c r="M42" s="54"/>
      <c r="N42" s="54"/>
      <c r="O42" s="54"/>
      <c r="P42" s="54"/>
      <c r="Q42" s="54"/>
      <c r="R42" s="54"/>
      <c r="S42" s="54"/>
      <c r="T42" s="54"/>
      <c r="U42" s="54"/>
      <c r="V42" s="54"/>
      <c r="W42" s="54"/>
      <c r="X42" s="54"/>
      <c r="Y42" s="54"/>
      <c r="Z42" s="54"/>
      <c r="AA42" s="54"/>
      <c r="AB42" s="54"/>
      <c r="AC42" s="54"/>
    </row>
    <row r="43" spans="1:29" ht="15">
      <c r="A43" s="54"/>
      <c r="B43" s="58"/>
      <c r="C43" s="58"/>
      <c r="D43" s="58"/>
      <c r="E43" s="58"/>
      <c r="F43" s="54"/>
      <c r="G43" s="54"/>
      <c r="H43" s="54"/>
      <c r="I43" s="54"/>
      <c r="J43" s="54"/>
      <c r="K43" s="54"/>
      <c r="L43" s="54"/>
      <c r="M43" s="54"/>
      <c r="N43" s="54"/>
      <c r="O43" s="54"/>
      <c r="P43" s="54"/>
      <c r="Q43" s="54"/>
      <c r="R43" s="54"/>
      <c r="S43" s="54"/>
      <c r="T43" s="54"/>
      <c r="U43" s="54"/>
      <c r="V43" s="54"/>
      <c r="W43" s="54"/>
      <c r="X43" s="54"/>
      <c r="Y43" s="54"/>
      <c r="Z43" s="54"/>
      <c r="AA43" s="54"/>
      <c r="AB43" s="54"/>
      <c r="AC43" s="54"/>
    </row>
    <row r="44" spans="1:29" ht="15">
      <c r="A44" s="54"/>
      <c r="B44" s="58"/>
      <c r="C44" s="58"/>
      <c r="D44" s="58"/>
      <c r="E44" s="58"/>
      <c r="F44" s="54"/>
      <c r="G44" s="54"/>
      <c r="H44" s="54"/>
      <c r="I44" s="54"/>
      <c r="J44" s="54"/>
      <c r="K44" s="54"/>
      <c r="L44" s="54"/>
      <c r="M44" s="54"/>
      <c r="N44" s="54"/>
      <c r="O44" s="54"/>
      <c r="P44" s="54"/>
      <c r="Q44" s="54"/>
      <c r="R44" s="54"/>
      <c r="S44" s="54"/>
      <c r="T44" s="54"/>
      <c r="U44" s="54"/>
      <c r="V44" s="54"/>
      <c r="W44" s="54"/>
      <c r="X44" s="54"/>
      <c r="Y44" s="54"/>
      <c r="Z44" s="54"/>
      <c r="AA44" s="54"/>
      <c r="AB44" s="54"/>
      <c r="AC44" s="54"/>
    </row>
    <row r="45" spans="1:29" ht="15">
      <c r="A45" s="54"/>
      <c r="B45" s="58"/>
      <c r="C45" s="58"/>
      <c r="D45" s="58"/>
      <c r="E45" s="58"/>
      <c r="F45" s="54"/>
      <c r="G45" s="54"/>
      <c r="H45" s="54"/>
      <c r="I45" s="54"/>
      <c r="J45" s="54"/>
      <c r="K45" s="54"/>
      <c r="L45" s="54"/>
      <c r="M45" s="54"/>
      <c r="N45" s="54"/>
      <c r="O45" s="54"/>
      <c r="P45" s="54"/>
      <c r="Q45" s="54"/>
      <c r="R45" s="54"/>
      <c r="S45" s="54"/>
      <c r="T45" s="54"/>
      <c r="U45" s="54"/>
      <c r="V45" s="54"/>
      <c r="W45" s="54"/>
      <c r="X45" s="54"/>
      <c r="Y45" s="54"/>
      <c r="Z45" s="54"/>
      <c r="AA45" s="54"/>
      <c r="AB45" s="54"/>
      <c r="AC45" s="54"/>
    </row>
    <row r="46" spans="1:29" ht="15">
      <c r="A46" s="54"/>
      <c r="B46" s="58"/>
      <c r="C46" s="58"/>
      <c r="D46" s="58"/>
      <c r="E46" s="58"/>
      <c r="F46" s="54"/>
      <c r="G46" s="54"/>
      <c r="H46" s="54"/>
      <c r="I46" s="54"/>
      <c r="J46" s="54"/>
      <c r="K46" s="54"/>
      <c r="L46" s="54"/>
      <c r="M46" s="54"/>
      <c r="N46" s="54"/>
      <c r="O46" s="54"/>
      <c r="P46" s="54"/>
      <c r="Q46" s="54"/>
      <c r="R46" s="54"/>
      <c r="S46" s="54"/>
      <c r="T46" s="54"/>
      <c r="U46" s="54"/>
      <c r="V46" s="54"/>
      <c r="W46" s="54"/>
      <c r="X46" s="54"/>
      <c r="Y46" s="54"/>
      <c r="Z46" s="54"/>
      <c r="AA46" s="54"/>
      <c r="AB46" s="54"/>
      <c r="AC46" s="54"/>
    </row>
    <row r="47" spans="1:29" ht="15">
      <c r="A47" s="54"/>
      <c r="B47" s="58"/>
      <c r="C47" s="58"/>
      <c r="D47" s="58"/>
      <c r="E47" s="58"/>
      <c r="F47" s="54"/>
      <c r="G47" s="54"/>
      <c r="H47" s="54"/>
      <c r="I47" s="54"/>
      <c r="J47" s="54"/>
      <c r="K47" s="54"/>
      <c r="L47" s="54"/>
      <c r="M47" s="54"/>
      <c r="N47" s="54"/>
      <c r="O47" s="54"/>
      <c r="P47" s="54"/>
      <c r="Q47" s="54"/>
      <c r="R47" s="54"/>
      <c r="S47" s="54"/>
      <c r="T47" s="54"/>
      <c r="U47" s="54"/>
      <c r="V47" s="54"/>
      <c r="W47" s="54"/>
      <c r="X47" s="54"/>
      <c r="Y47" s="54"/>
      <c r="Z47" s="54"/>
      <c r="AA47" s="54"/>
      <c r="AB47" s="54"/>
      <c r="AC47" s="54"/>
    </row>
    <row r="48" spans="1:29" ht="15">
      <c r="A48" s="54"/>
      <c r="B48" s="58"/>
      <c r="C48" s="58"/>
      <c r="D48" s="58"/>
      <c r="E48" s="58"/>
      <c r="F48" s="54"/>
      <c r="G48" s="54"/>
      <c r="H48" s="54"/>
      <c r="I48" s="54"/>
      <c r="J48" s="54"/>
      <c r="K48" s="54"/>
      <c r="L48" s="54"/>
      <c r="M48" s="54"/>
      <c r="N48" s="54"/>
      <c r="O48" s="54"/>
      <c r="P48" s="54"/>
      <c r="Q48" s="54"/>
      <c r="R48" s="54"/>
      <c r="S48" s="54"/>
      <c r="T48" s="54"/>
      <c r="U48" s="54"/>
      <c r="V48" s="54"/>
      <c r="W48" s="54"/>
      <c r="X48" s="54"/>
      <c r="Y48" s="54"/>
      <c r="Z48" s="54"/>
      <c r="AA48" s="54"/>
      <c r="AB48" s="54"/>
      <c r="AC48" s="54"/>
    </row>
    <row r="49" spans="1:29" ht="15">
      <c r="A49" s="54"/>
      <c r="B49" s="58"/>
      <c r="C49" s="58"/>
      <c r="D49" s="58"/>
      <c r="E49" s="58"/>
      <c r="F49" s="54"/>
      <c r="G49" s="54"/>
      <c r="H49" s="54"/>
      <c r="I49" s="54"/>
      <c r="J49" s="54"/>
      <c r="K49" s="54"/>
      <c r="L49" s="54"/>
      <c r="M49" s="54"/>
      <c r="N49" s="54"/>
      <c r="O49" s="54"/>
      <c r="P49" s="54"/>
      <c r="Q49" s="54"/>
      <c r="R49" s="54"/>
      <c r="S49" s="54"/>
      <c r="T49" s="54"/>
      <c r="U49" s="54"/>
      <c r="V49" s="54"/>
      <c r="W49" s="54"/>
      <c r="X49" s="54"/>
      <c r="Y49" s="54"/>
      <c r="Z49" s="54"/>
      <c r="AA49" s="54"/>
      <c r="AB49" s="54"/>
      <c r="AC49" s="54"/>
    </row>
    <row r="50" spans="1:29" ht="15">
      <c r="A50" s="54"/>
      <c r="B50" s="58"/>
      <c r="C50" s="58"/>
      <c r="D50" s="58"/>
      <c r="E50" s="58"/>
      <c r="F50" s="54"/>
      <c r="G50" s="54"/>
      <c r="H50" s="54"/>
      <c r="I50" s="54"/>
      <c r="J50" s="54"/>
      <c r="K50" s="54"/>
      <c r="L50" s="54"/>
      <c r="M50" s="54"/>
      <c r="N50" s="54"/>
      <c r="O50" s="54"/>
      <c r="P50" s="54"/>
      <c r="Q50" s="54"/>
      <c r="R50" s="54"/>
      <c r="S50" s="54"/>
      <c r="T50" s="54"/>
      <c r="U50" s="54"/>
      <c r="V50" s="54"/>
      <c r="W50" s="54"/>
      <c r="X50" s="54"/>
      <c r="Y50" s="54"/>
      <c r="Z50" s="54"/>
      <c r="AA50" s="54"/>
      <c r="AB50" s="54"/>
      <c r="AC50" s="54"/>
    </row>
    <row r="51" spans="1:29" ht="15">
      <c r="A51" s="54"/>
      <c r="B51" s="58"/>
      <c r="C51" s="58"/>
      <c r="D51" s="58"/>
      <c r="E51" s="58"/>
      <c r="F51" s="54"/>
      <c r="G51" s="54"/>
      <c r="H51" s="54"/>
      <c r="I51" s="54"/>
      <c r="J51" s="54"/>
      <c r="K51" s="54"/>
      <c r="L51" s="54"/>
      <c r="M51" s="54"/>
      <c r="N51" s="54"/>
      <c r="O51" s="54"/>
      <c r="P51" s="54"/>
      <c r="Q51" s="54"/>
      <c r="R51" s="54"/>
      <c r="S51" s="54"/>
      <c r="T51" s="54"/>
      <c r="U51" s="54"/>
      <c r="V51" s="54"/>
      <c r="W51" s="54"/>
      <c r="X51" s="54"/>
      <c r="Y51" s="54"/>
      <c r="Z51" s="54"/>
      <c r="AA51" s="54"/>
      <c r="AB51" s="54"/>
      <c r="AC51" s="54"/>
    </row>
    <row r="52" spans="1:29" ht="15">
      <c r="A52" s="54"/>
      <c r="B52" s="58"/>
      <c r="C52" s="58"/>
      <c r="D52" s="58"/>
      <c r="E52" s="58"/>
      <c r="F52" s="54"/>
      <c r="G52" s="54"/>
      <c r="H52" s="54"/>
      <c r="I52" s="54"/>
      <c r="J52" s="54"/>
      <c r="K52" s="54"/>
      <c r="L52" s="54"/>
      <c r="M52" s="54"/>
      <c r="N52" s="54"/>
      <c r="O52" s="54"/>
      <c r="P52" s="54"/>
      <c r="Q52" s="54"/>
      <c r="R52" s="54"/>
      <c r="S52" s="54"/>
      <c r="T52" s="54"/>
      <c r="U52" s="54"/>
      <c r="V52" s="54"/>
      <c r="W52" s="54"/>
      <c r="X52" s="54"/>
      <c r="Y52" s="54"/>
      <c r="Z52" s="54"/>
      <c r="AA52" s="54"/>
      <c r="AB52" s="54"/>
      <c r="AC52" s="54"/>
    </row>
    <row r="53" spans="1:29" ht="15">
      <c r="A53" s="54"/>
      <c r="B53" s="58"/>
      <c r="C53" s="58"/>
      <c r="D53" s="58"/>
      <c r="E53" s="58"/>
      <c r="F53" s="54"/>
      <c r="G53" s="54"/>
      <c r="H53" s="54"/>
      <c r="I53" s="54"/>
      <c r="J53" s="54"/>
      <c r="K53" s="54"/>
      <c r="L53" s="54"/>
      <c r="M53" s="54"/>
      <c r="N53" s="54"/>
      <c r="O53" s="54"/>
      <c r="P53" s="54"/>
      <c r="Q53" s="54"/>
      <c r="R53" s="54"/>
      <c r="S53" s="54"/>
      <c r="T53" s="54"/>
      <c r="U53" s="54"/>
      <c r="V53" s="54"/>
      <c r="W53" s="54"/>
      <c r="X53" s="54"/>
      <c r="Y53" s="54"/>
      <c r="Z53" s="54"/>
      <c r="AA53" s="54"/>
      <c r="AB53" s="54"/>
      <c r="AC53" s="54"/>
    </row>
    <row r="54" spans="1:29" ht="15">
      <c r="A54" s="54"/>
      <c r="B54" s="58"/>
      <c r="C54" s="58"/>
      <c r="D54" s="58"/>
      <c r="E54" s="58"/>
      <c r="F54" s="54"/>
      <c r="G54" s="54"/>
      <c r="H54" s="54"/>
      <c r="I54" s="54"/>
      <c r="J54" s="54"/>
      <c r="K54" s="54"/>
      <c r="L54" s="54"/>
      <c r="M54" s="54"/>
      <c r="N54" s="54"/>
      <c r="O54" s="54"/>
      <c r="P54" s="54"/>
      <c r="Q54" s="54"/>
      <c r="R54" s="54"/>
      <c r="S54" s="54"/>
      <c r="T54" s="54"/>
      <c r="U54" s="54"/>
      <c r="V54" s="54"/>
      <c r="W54" s="54"/>
      <c r="X54" s="54"/>
      <c r="Y54" s="54"/>
      <c r="Z54" s="54"/>
      <c r="AA54" s="54"/>
      <c r="AB54" s="54"/>
      <c r="AC54" s="54"/>
    </row>
    <row r="55" spans="1:29" ht="15">
      <c r="A55" s="54"/>
      <c r="B55" s="58"/>
      <c r="C55" s="58"/>
      <c r="D55" s="58"/>
      <c r="E55" s="58"/>
      <c r="F55" s="54"/>
      <c r="G55" s="54"/>
      <c r="H55" s="54"/>
      <c r="I55" s="54"/>
      <c r="J55" s="54"/>
      <c r="K55" s="54"/>
      <c r="L55" s="54"/>
      <c r="M55" s="54"/>
      <c r="N55" s="54"/>
      <c r="O55" s="54"/>
      <c r="P55" s="54"/>
      <c r="Q55" s="54"/>
      <c r="R55" s="54"/>
      <c r="S55" s="54"/>
      <c r="T55" s="54"/>
      <c r="U55" s="54"/>
      <c r="V55" s="54"/>
      <c r="W55" s="54"/>
      <c r="X55" s="54"/>
      <c r="Y55" s="54"/>
      <c r="Z55" s="54"/>
      <c r="AA55" s="54"/>
      <c r="AB55" s="54"/>
      <c r="AC55" s="54"/>
    </row>
    <row r="56" spans="1:29" ht="15">
      <c r="A56" s="54"/>
      <c r="B56" s="58"/>
      <c r="C56" s="58"/>
      <c r="D56" s="58"/>
      <c r="E56" s="58"/>
      <c r="F56" s="54"/>
      <c r="G56" s="54"/>
      <c r="H56" s="54"/>
      <c r="I56" s="54"/>
      <c r="J56" s="54"/>
      <c r="K56" s="54"/>
      <c r="L56" s="54"/>
      <c r="M56" s="54"/>
      <c r="N56" s="54"/>
      <c r="O56" s="54"/>
      <c r="P56" s="54"/>
      <c r="Q56" s="54"/>
      <c r="R56" s="54"/>
      <c r="S56" s="54"/>
      <c r="T56" s="54"/>
      <c r="U56" s="54"/>
      <c r="V56" s="54"/>
      <c r="W56" s="54"/>
      <c r="X56" s="54"/>
      <c r="Y56" s="54"/>
      <c r="Z56" s="54"/>
      <c r="AA56" s="54"/>
      <c r="AB56" s="54"/>
      <c r="AC56" s="54"/>
    </row>
  </sheetData>
  <sheetProtection password="EFAE" sheet="1" objects="1" scenarios="1"/>
  <mergeCells count="2">
    <mergeCell ref="A1:E4"/>
    <mergeCell ref="A33:E36"/>
  </mergeCells>
  <printOptions horizontalCentered="1" verticalCentered="1"/>
  <pageMargins left="0.5" right="0.5" top="0.5" bottom="0.5" header="1" footer="0.5"/>
  <pageSetup horizontalDpi="600" verticalDpi="600" orientation="portrait" r:id="rId1"/>
  <headerFooter alignWithMargins="0">
    <oddFooter>&amp;RRevised 6.16.2016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000396251678"/>
  </sheetPr>
  <dimension ref="A1:D33"/>
  <sheetViews>
    <sheetView workbookViewId="0" topLeftCell="A1">
      <selection activeCell="A1" sqref="A1:D1"/>
    </sheetView>
  </sheetViews>
  <sheetFormatPr defaultColWidth="9.140625" defaultRowHeight="15"/>
  <cols>
    <col min="1" max="1" width="20.7109375" style="0" customWidth="1"/>
    <col min="2" max="2" width="12.7109375" style="0" bestFit="1" customWidth="1"/>
    <col min="3" max="3" width="20.00390625" style="0" bestFit="1" customWidth="1"/>
    <col min="4" max="4" width="12.57421875" style="0" bestFit="1" customWidth="1"/>
  </cols>
  <sheetData>
    <row r="1" spans="1:4" ht="65.45" customHeight="1">
      <c r="A1" s="230" t="s">
        <v>100</v>
      </c>
      <c r="B1" s="230"/>
      <c r="C1" s="230"/>
      <c r="D1" s="230"/>
    </row>
    <row r="2" spans="1:4" ht="15.75" thickBot="1">
      <c r="A2" s="143" t="s">
        <v>64</v>
      </c>
      <c r="B2" s="147" t="s">
        <v>94</v>
      </c>
      <c r="C2" s="148" t="s">
        <v>95</v>
      </c>
      <c r="D2" s="149" t="s">
        <v>96</v>
      </c>
    </row>
    <row r="3" spans="1:4" s="146" customFormat="1" ht="15.75" thickBot="1">
      <c r="A3" s="144" t="s">
        <v>0</v>
      </c>
      <c r="B3" s="145">
        <v>261</v>
      </c>
      <c r="C3" s="145">
        <v>0</v>
      </c>
      <c r="D3" s="145">
        <v>19</v>
      </c>
    </row>
    <row r="4" spans="1:4" s="146" customFormat="1" ht="15.75" thickBot="1">
      <c r="A4" s="144" t="s">
        <v>97</v>
      </c>
      <c r="B4" s="145">
        <v>350</v>
      </c>
      <c r="C4" s="145">
        <v>0</v>
      </c>
      <c r="D4" s="145">
        <v>12</v>
      </c>
    </row>
    <row r="5" spans="1:4" s="146" customFormat="1" ht="29.25" thickBot="1">
      <c r="A5" s="144" t="s">
        <v>1</v>
      </c>
      <c r="B5" s="145">
        <v>30</v>
      </c>
      <c r="C5" s="145">
        <v>0</v>
      </c>
      <c r="D5" s="145">
        <v>2</v>
      </c>
    </row>
    <row r="6" spans="1:4" s="146" customFormat="1" ht="15.75" thickBot="1">
      <c r="A6" s="144" t="s">
        <v>2</v>
      </c>
      <c r="B6" s="145">
        <v>494</v>
      </c>
      <c r="C6" s="145">
        <v>363</v>
      </c>
      <c r="D6" s="145">
        <v>21</v>
      </c>
    </row>
    <row r="7" spans="1:4" s="146" customFormat="1" ht="15.75" thickBot="1">
      <c r="A7" s="144" t="s">
        <v>3</v>
      </c>
      <c r="B7" s="145">
        <v>166</v>
      </c>
      <c r="C7" s="145">
        <v>124</v>
      </c>
      <c r="D7" s="145">
        <v>5</v>
      </c>
    </row>
    <row r="8" spans="1:4" s="146" customFormat="1" ht="15.75" thickBot="1">
      <c r="A8" s="144" t="s">
        <v>4</v>
      </c>
      <c r="B8" s="145">
        <v>438</v>
      </c>
      <c r="C8" s="145">
        <v>0</v>
      </c>
      <c r="D8" s="145">
        <v>15</v>
      </c>
    </row>
    <row r="9" spans="1:4" s="146" customFormat="1" ht="15.75" thickBot="1">
      <c r="A9" s="144" t="s">
        <v>5</v>
      </c>
      <c r="B9" s="145">
        <v>287</v>
      </c>
      <c r="C9" s="145">
        <v>103</v>
      </c>
      <c r="D9" s="145">
        <v>12</v>
      </c>
    </row>
    <row r="10" spans="1:4" s="146" customFormat="1" ht="15.75" thickBot="1">
      <c r="A10" s="144" t="s">
        <v>23</v>
      </c>
      <c r="B10" s="145">
        <v>400</v>
      </c>
      <c r="C10" s="145">
        <v>0</v>
      </c>
      <c r="D10" s="145">
        <v>14</v>
      </c>
    </row>
    <row r="11" spans="1:4" s="146" customFormat="1" ht="15.75" thickBot="1">
      <c r="A11" s="144" t="s">
        <v>24</v>
      </c>
      <c r="B11" s="145">
        <v>513</v>
      </c>
      <c r="C11" s="145">
        <v>0</v>
      </c>
      <c r="D11" s="145">
        <v>11</v>
      </c>
    </row>
    <row r="12" spans="1:4" s="146" customFormat="1" ht="15.75" thickBot="1">
      <c r="A12" s="144" t="s">
        <v>6</v>
      </c>
      <c r="B12" s="145">
        <v>293</v>
      </c>
      <c r="C12" s="145">
        <v>0</v>
      </c>
      <c r="D12" s="145">
        <v>2</v>
      </c>
    </row>
    <row r="13" spans="1:4" s="146" customFormat="1" ht="15.75" thickBot="1">
      <c r="A13" s="144" t="s">
        <v>7</v>
      </c>
      <c r="B13" s="145">
        <v>1157</v>
      </c>
      <c r="C13" s="145">
        <v>30</v>
      </c>
      <c r="D13" s="145">
        <v>11</v>
      </c>
    </row>
    <row r="14" spans="1:4" s="146" customFormat="1" ht="15.75" thickBot="1">
      <c r="A14" s="144" t="s">
        <v>8</v>
      </c>
      <c r="B14" s="145">
        <v>250</v>
      </c>
      <c r="C14" s="145">
        <v>0</v>
      </c>
      <c r="D14" s="145">
        <v>7</v>
      </c>
    </row>
    <row r="15" spans="1:4" s="146" customFormat="1" ht="15.75" thickBot="1">
      <c r="A15" s="144" t="s">
        <v>9</v>
      </c>
      <c r="B15" s="145">
        <v>515</v>
      </c>
      <c r="C15" s="145">
        <v>10</v>
      </c>
      <c r="D15" s="145">
        <v>1</v>
      </c>
    </row>
    <row r="16" spans="1:4" s="146" customFormat="1" ht="15.75" thickBot="1">
      <c r="A16" s="144" t="s">
        <v>10</v>
      </c>
      <c r="B16" s="145">
        <v>450</v>
      </c>
      <c r="C16" s="145">
        <v>0</v>
      </c>
      <c r="D16" s="145">
        <v>8</v>
      </c>
    </row>
    <row r="17" spans="1:4" s="146" customFormat="1" ht="15.75" thickBot="1">
      <c r="A17" s="144" t="s">
        <v>11</v>
      </c>
      <c r="B17" s="145">
        <v>140</v>
      </c>
      <c r="C17" s="145">
        <v>110</v>
      </c>
      <c r="D17" s="145">
        <v>3</v>
      </c>
    </row>
    <row r="18" spans="1:4" s="146" customFormat="1" ht="15.75" thickBot="1">
      <c r="A18" s="144" t="s">
        <v>12</v>
      </c>
      <c r="B18" s="145">
        <v>575</v>
      </c>
      <c r="C18" s="145">
        <v>0</v>
      </c>
      <c r="D18" s="145">
        <v>11</v>
      </c>
    </row>
    <row r="19" spans="1:4" s="146" customFormat="1" ht="15.75" thickBot="1">
      <c r="A19" s="144" t="s">
        <v>13</v>
      </c>
      <c r="B19" s="145">
        <v>85</v>
      </c>
      <c r="C19" s="145">
        <v>65</v>
      </c>
      <c r="D19" s="145">
        <v>5</v>
      </c>
    </row>
    <row r="20" spans="1:4" s="146" customFormat="1" ht="15.75" thickBot="1">
      <c r="A20" s="144" t="s">
        <v>14</v>
      </c>
      <c r="B20" s="145">
        <v>160</v>
      </c>
      <c r="C20" s="145">
        <v>100</v>
      </c>
      <c r="D20" s="145">
        <v>2</v>
      </c>
    </row>
    <row r="21" spans="1:4" s="146" customFormat="1" ht="15.75" thickBot="1">
      <c r="A21" s="144" t="s">
        <v>15</v>
      </c>
      <c r="B21" s="145">
        <v>220</v>
      </c>
      <c r="C21" s="145">
        <v>0</v>
      </c>
      <c r="D21" s="145">
        <v>3</v>
      </c>
    </row>
    <row r="22" spans="1:4" s="146" customFormat="1" ht="15.75" thickBot="1">
      <c r="A22" s="144" t="s">
        <v>16</v>
      </c>
      <c r="B22" s="145">
        <v>142</v>
      </c>
      <c r="C22" s="145">
        <v>0</v>
      </c>
      <c r="D22" s="145">
        <v>10</v>
      </c>
    </row>
    <row r="23" spans="1:4" s="146" customFormat="1" ht="15.75" thickBot="1">
      <c r="A23" s="144" t="s">
        <v>46</v>
      </c>
      <c r="B23" s="145">
        <v>40</v>
      </c>
      <c r="C23" s="145">
        <v>0</v>
      </c>
      <c r="D23" s="145">
        <v>0</v>
      </c>
    </row>
    <row r="24" spans="1:4" s="146" customFormat="1" ht="15.75" thickBot="1">
      <c r="A24" s="144" t="s">
        <v>18</v>
      </c>
      <c r="B24" s="145">
        <v>219</v>
      </c>
      <c r="C24" s="145">
        <v>0</v>
      </c>
      <c r="D24" s="145">
        <v>6</v>
      </c>
    </row>
    <row r="25" spans="1:4" s="146" customFormat="1" ht="15.75" thickBot="1">
      <c r="A25" s="144" t="s">
        <v>19</v>
      </c>
      <c r="B25" s="145">
        <v>342</v>
      </c>
      <c r="C25" s="145">
        <v>0</v>
      </c>
      <c r="D25" s="145">
        <v>16</v>
      </c>
    </row>
    <row r="26" spans="1:4" s="146" customFormat="1" ht="15.75" thickBot="1">
      <c r="A26" s="144" t="s">
        <v>20</v>
      </c>
      <c r="B26" s="145">
        <v>300</v>
      </c>
      <c r="C26" s="145">
        <v>0</v>
      </c>
      <c r="D26" s="145">
        <v>8</v>
      </c>
    </row>
    <row r="27" spans="1:4" s="146" customFormat="1" ht="15.75" thickBot="1">
      <c r="A27" s="144" t="s">
        <v>21</v>
      </c>
      <c r="B27" s="145">
        <v>450</v>
      </c>
      <c r="C27" s="145">
        <v>0</v>
      </c>
      <c r="D27" s="145">
        <v>16</v>
      </c>
    </row>
    <row r="28" spans="1:4" s="146" customFormat="1" ht="15.75" thickBot="1">
      <c r="A28" s="144" t="s">
        <v>98</v>
      </c>
      <c r="B28" s="145">
        <v>0</v>
      </c>
      <c r="C28" s="145">
        <v>0</v>
      </c>
      <c r="D28" s="145">
        <v>0</v>
      </c>
    </row>
    <row r="29" spans="1:4" s="146" customFormat="1" ht="15.75" thickBot="1">
      <c r="A29" s="144" t="s">
        <v>22</v>
      </c>
      <c r="B29" s="145">
        <v>129</v>
      </c>
      <c r="C29" s="145">
        <v>0</v>
      </c>
      <c r="D29" s="145">
        <v>0</v>
      </c>
    </row>
    <row r="30" spans="1:4" ht="15.75" thickBot="1">
      <c r="A30" s="140" t="s">
        <v>99</v>
      </c>
      <c r="B30" s="141">
        <f>SUM(B3:B29)</f>
        <v>8406</v>
      </c>
      <c r="C30" s="142">
        <f>SUM(C3:C29)</f>
        <v>905</v>
      </c>
      <c r="D30" s="142">
        <f>SUM(D3:D29)</f>
        <v>220</v>
      </c>
    </row>
    <row r="31" spans="1:4" ht="15" customHeight="1">
      <c r="A31" s="231" t="s">
        <v>101</v>
      </c>
      <c r="B31" s="231"/>
      <c r="C31" s="231"/>
      <c r="D31" s="231"/>
    </row>
    <row r="32" spans="1:4" ht="15" customHeight="1">
      <c r="A32" s="232"/>
      <c r="B32" s="232"/>
      <c r="C32" s="232"/>
      <c r="D32" s="232"/>
    </row>
    <row r="33" spans="1:4" ht="15">
      <c r="A33" s="233" t="s">
        <v>111</v>
      </c>
      <c r="B33" s="233"/>
      <c r="C33" s="233"/>
      <c r="D33" s="233"/>
    </row>
  </sheetData>
  <sheetProtection password="EFAE" sheet="1" objects="1" scenarios="1"/>
  <mergeCells count="3">
    <mergeCell ref="A1:D1"/>
    <mergeCell ref="A31:D32"/>
    <mergeCell ref="A33:D33"/>
  </mergeCells>
  <printOptions gridLines="1" horizontalCentered="1"/>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8"/>
  <sheetViews>
    <sheetView workbookViewId="0" topLeftCell="A1">
      <selection activeCell="A1" sqref="A1:B1"/>
    </sheetView>
  </sheetViews>
  <sheetFormatPr defaultColWidth="9.140625" defaultRowHeight="15"/>
  <cols>
    <col min="1" max="1" width="26.421875" style="0" bestFit="1" customWidth="1"/>
    <col min="2" max="2" width="22.28125" style="0" bestFit="1" customWidth="1"/>
  </cols>
  <sheetData>
    <row r="1" spans="1:2" ht="65.45" customHeight="1">
      <c r="A1" s="230" t="s">
        <v>106</v>
      </c>
      <c r="B1" s="230"/>
    </row>
    <row r="2" spans="1:2" ht="15.75" thickBot="1">
      <c r="A2" s="147" t="s">
        <v>104</v>
      </c>
      <c r="B2" s="148" t="s">
        <v>105</v>
      </c>
    </row>
    <row r="3" spans="1:2" s="146" customFormat="1" ht="15.75" thickBot="1">
      <c r="A3" s="145">
        <v>50</v>
      </c>
      <c r="B3" s="145">
        <v>104</v>
      </c>
    </row>
    <row r="4" spans="1:2" ht="14.45" customHeight="1">
      <c r="A4" s="150"/>
      <c r="B4" s="150"/>
    </row>
    <row r="5" spans="1:2" ht="14.45" customHeight="1">
      <c r="A5" s="234" t="s">
        <v>107</v>
      </c>
      <c r="B5" s="234"/>
    </row>
    <row r="6" spans="1:2" ht="15">
      <c r="A6" s="234"/>
      <c r="B6" s="234"/>
    </row>
    <row r="8" ht="15">
      <c r="B8" t="s">
        <v>111</v>
      </c>
    </row>
  </sheetData>
  <sheetProtection password="EFAE" sheet="1" objects="1" scenarios="1"/>
  <mergeCells count="2">
    <mergeCell ref="A1:B1"/>
    <mergeCell ref="A5:B6"/>
  </mergeCells>
  <printOptions gridLines="1" horizontalCentered="1"/>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 Dept of Corrections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Copper, Craig</dc:creator>
  <cp:keywords/>
  <dc:description/>
  <cp:lastModifiedBy>Nuppnau, Gayle</cp:lastModifiedBy>
  <cp:lastPrinted>2016-06-16T15:58:20Z</cp:lastPrinted>
  <dcterms:created xsi:type="dcterms:W3CDTF">2016-01-11T14:55:08Z</dcterms:created>
  <dcterms:modified xsi:type="dcterms:W3CDTF">2016-06-16T16:04:22Z</dcterms:modified>
  <cp:category/>
  <cp:version/>
  <cp:contentType/>
  <cp:contentStatus/>
</cp:coreProperties>
</file>